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8A63B58C-CE47-4022-84B1-26C7ECC73AE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нмцк (2)" sheetId="15" r:id="rId1"/>
    <sheet name="Лист1" sheetId="16" r:id="rId2"/>
  </sheets>
  <definedNames>
    <definedName name="_xlnm._FilterDatabase" localSheetId="0" hidden="1">'нмцк (2)'!$D$1:$D$52</definedName>
  </definedNames>
  <calcPr calcId="181029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0" i="15" l="1"/>
  <c r="U10" i="15"/>
  <c r="V10" i="15"/>
  <c r="R3" i="16"/>
  <c r="Q4" i="16"/>
  <c r="Q5" i="16"/>
  <c r="Q6" i="16"/>
  <c r="Q7" i="16"/>
  <c r="Q10" i="16"/>
  <c r="Q11" i="16"/>
  <c r="Q12" i="16"/>
  <c r="Q13" i="16"/>
  <c r="Q14" i="16"/>
  <c r="Q15" i="16"/>
  <c r="Q16" i="16"/>
  <c r="Q17" i="16"/>
  <c r="Q2" i="16"/>
  <c r="P3" i="16"/>
  <c r="Q3" i="16"/>
  <c r="P10" i="16"/>
  <c r="P9" i="16"/>
  <c r="Q9" i="16"/>
  <c r="P8" i="16"/>
  <c r="Q8" i="16"/>
  <c r="K10" i="15"/>
  <c r="L10" i="15"/>
  <c r="R10" i="15"/>
  <c r="R11" i="15"/>
  <c r="M10" i="15"/>
  <c r="K12" i="15"/>
</calcChain>
</file>

<file path=xl/sharedStrings.xml><?xml version="1.0" encoding="utf-8"?>
<sst xmlns="http://schemas.openxmlformats.org/spreadsheetml/2006/main" count="64" uniqueCount="51">
  <si>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</si>
  <si>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</si>
  <si>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</si>
  <si>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</si>
  <si>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</si>
  <si>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</si>
  <si>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</si>
  <si>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</si>
  <si>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</si>
  <si>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</si>
  <si>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</si>
  <si>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</si>
  <si>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t>Наименование объекта закупки</t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</si>
  <si>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</si>
  <si>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>Расчет НМЦК*</t>
  </si>
  <si>
    <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</si>
  <si>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Ценовая информация без НДС (руб.)</t>
  </si>
  <si>
    <t>НДС (%)</t>
  </si>
  <si>
    <t>V - коэф-нт вариации (не должен превышать 33%)</t>
  </si>
  <si>
    <t>наименьшая          Цена за единицу изм. Без ндс (руб.)</t>
  </si>
  <si>
    <t>С учетом принципа эффективности использования бюджетных средств, установленного статьей 34 Бюджетного кодекса Российской Федерации, расчет НМЦК произведен по наименьшей цене, предложенной в рамках анализа рынка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</si>
  <si>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</si>
  <si>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 xml:space="preserve">"""в соответствии с п.п. «в» п. 5 Постановления Правительства РФ от 15 ноября 2017 г. N 1380 """"Об особенностях описания лекарственных препаратов для медицинского применения, являющихся объектом закупки для обеспечения государственных и муниципальных нужд"""" Заказчиком установлен объем наполнения первичной упаковки лекарственного препарата 								""							"							</t>
  </si>
  <si>
    <t>кг</t>
  </si>
  <si>
    <t>ЕСКЛП/КТРУ/ ОКПД 2</t>
  </si>
  <si>
    <t>Дерматоловая мазь 5%</t>
  </si>
  <si>
    <t xml:space="preserve">Краска для тонометрии Маклакова </t>
  </si>
  <si>
    <t>Крем Унно</t>
  </si>
  <si>
    <t>Ланолиновый крем</t>
  </si>
  <si>
    <t>Метилурациловая мазь 10%</t>
  </si>
  <si>
    <t xml:space="preserve">Нафталановая мазь 5% </t>
  </si>
  <si>
    <t>Раствор борной кислоты 2%</t>
  </si>
  <si>
    <t>Раствор Люголя 1%</t>
  </si>
  <si>
    <t>Раствор Люголя 3%</t>
  </si>
  <si>
    <t>Салициловая мазь 10%</t>
  </si>
  <si>
    <t>Салициловая мазь 2%</t>
  </si>
  <si>
    <t>Салициловая мазь 5%</t>
  </si>
  <si>
    <t>Серная мазь 33%</t>
  </si>
  <si>
    <t>Серно-салициловая мазь</t>
  </si>
  <si>
    <t>Цинковая паста</t>
  </si>
  <si>
    <t>Эуфиллиновая мазь 1%</t>
  </si>
  <si>
    <t>гр</t>
  </si>
  <si>
    <t>мл</t>
  </si>
  <si>
    <t>НДС</t>
  </si>
  <si>
    <t>наименьшая          Цена за единицу изм. с ндс (руб.)</t>
  </si>
  <si>
    <t xml:space="preserve">Поставщик №1  КП-09/2026-10 от 16.09.2026
</t>
  </si>
  <si>
    <t>Поставщик №1  КП-09/2026-11 от 16.09.2026</t>
  </si>
  <si>
    <t xml:space="preserve">Поставку изделий медицинского назначения для нужд Учреждения в 2026 году </t>
  </si>
  <si>
    <t>Поставщик №1  КП-09/2026-12 от 16.09.2026</t>
  </si>
  <si>
    <t>ХЛОРГЕКСИДИН</t>
  </si>
  <si>
    <t>упак.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</si>
</sst>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0.0%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164" fontId="2" fillId="0" borderId="0" applyFont="0" applyFill="0" applyBorder="0" applyAlignment="0" applyProtection="0"/>
  </cellStyleXfs>
  <cellXfs count="75">
    <xf numFmtId="0" fontId="0" fillId="0" borderId="0" xfId="0"/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4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1" xfId="0" applyNumberFormat="1" applyFont="1" applyBorder="1" applyAlignment="1" applyProtection="1">
      <alignment horizontal="center" vertical="center" wrapText="1"/>
      <protection locked="0"/>
    </xf>
    <xf numFmtId="4" fontId="16" fillId="0" borderId="1" xfId="0" applyNumberFormat="1" applyFont="1" applyBorder="1" applyAlignment="1" applyProtection="1">
      <alignment horizontal="center" vertical="center" wrapText="1"/>
      <protection hidden="1"/>
    </xf>
    <xf numFmtId="4" fontId="4" fillId="0" borderId="1" xfId="0" applyNumberFormat="1" applyFont="1" applyBorder="1" applyAlignment="1" applyProtection="1">
      <alignment horizontal="center" vertical="center" wrapText="1" justifyLastLine="1"/>
      <protection hidden="1"/>
    </xf>
    <xf numFmtId="0" fontId="10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4" fontId="8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4" fontId="3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" fontId="17" fillId="5" borderId="1" xfId="0" applyNumberFormat="1" applyFont="1" applyFill="1" applyBorder="1" applyAlignment="1">
      <alignment horizontal="center" vertical="center" wrapText="1"/>
    </xf>
    <xf numFmtId="165" fontId="17" fillId="5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 applyProtection="1">
      <alignment horizontal="center" vertical="center"/>
      <protection hidden="1"/>
    </xf>
    <xf numFmtId="4" fontId="0" fillId="0" borderId="0" xfId="0" applyNumberFormat="1" applyAlignment="1" applyProtection="1">
      <alignment horizontal="center" vertical="center"/>
      <protection locked="0"/>
    </xf>
    <xf numFmtId="1" fontId="13" fillId="0" borderId="1" xfId="0" applyNumberFormat="1" applyFont="1" applyBorder="1" applyAlignment="1" applyProtection="1">
      <alignment horizontal="center" vertical="center"/>
      <protection locked="0"/>
    </xf>
    <xf numFmtId="4" fontId="5" fillId="0" borderId="1" xfId="0" applyNumberFormat="1" applyFont="1" applyBorder="1" applyAlignment="1" applyProtection="1">
      <alignment horizontal="center" vertical="center"/>
      <protection locked="0"/>
    </xf>
    <xf numFmtId="2" fontId="5" fillId="0" borderId="1" xfId="0" applyNumberFormat="1" applyFont="1" applyBorder="1" applyAlignment="1" applyProtection="1">
      <alignment horizontal="center" vertical="center"/>
      <protection locked="0"/>
    </xf>
    <xf numFmtId="164" fontId="5" fillId="2" borderId="1" xfId="2" applyFont="1" applyFill="1" applyBorder="1" applyAlignment="1" applyProtection="1">
      <alignment horizontal="center" vertical="center" wrapText="1"/>
      <protection locked="0"/>
    </xf>
    <xf numFmtId="164" fontId="17" fillId="5" borderId="1" xfId="2" applyFont="1" applyFill="1" applyBorder="1" applyAlignment="1">
      <alignment horizontal="center" vertical="center" wrapText="1"/>
    </xf>
    <xf numFmtId="10" fontId="4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 vertical="center"/>
      <protection locked="0"/>
    </xf>
    <xf numFmtId="2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" fontId="5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9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 wrapText="1"/>
    </xf>
    <xf numFmtId="3" fontId="20" fillId="0" borderId="9" xfId="0" applyNumberFormat="1" applyFont="1" applyBorder="1" applyAlignment="1">
      <alignment vertical="center" wrapText="1"/>
    </xf>
    <xf numFmtId="164" fontId="0" fillId="0" borderId="0" xfId="0" applyNumberFormat="1"/>
    <xf numFmtId="164" fontId="0" fillId="0" borderId="0" xfId="0" applyNumberFormat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wrapText="1"/>
    </xf>
    <xf numFmtId="164" fontId="4" fillId="2" borderId="1" xfId="2" applyFont="1" applyFill="1" applyBorder="1" applyAlignment="1" applyProtection="1">
      <alignment vertical="center" wrapText="1"/>
      <protection locked="0"/>
    </xf>
    <xf numFmtId="10" fontId="16" fillId="0" borderId="1" xfId="0" applyNumberFormat="1" applyFont="1" applyBorder="1" applyAlignment="1" applyProtection="1">
      <alignment horizontal="center" vertical="center" wrapText="1"/>
      <protection hidden="1"/>
    </xf>
    <xf numFmtId="164" fontId="5" fillId="0" borderId="1" xfId="2" applyFont="1" applyBorder="1" applyAlignment="1" applyProtection="1">
      <alignment horizontal="center" vertical="center" wrapText="1"/>
      <protection hidden="1"/>
    </xf>
    <xf numFmtId="164" fontId="22" fillId="0" borderId="1" xfId="0" applyNumberFormat="1" applyFont="1" applyBorder="1" applyAlignment="1" applyProtection="1">
      <alignment vertical="center"/>
      <protection locked="0"/>
    </xf>
    <xf numFmtId="164" fontId="22" fillId="0" borderId="1" xfId="2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164" fontId="22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8" fillId="0" borderId="6" xfId="0" applyFont="1" applyBorder="1" applyAlignment="1" applyProtection="1">
      <alignment horizontal="center" vertical="center"/>
      <protection locked="0"/>
    </xf>
    <xf numFmtId="0" fontId="19" fillId="0" borderId="6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textRotation="90" wrapText="1"/>
      <protection locked="0"/>
    </xf>
    <xf numFmtId="2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2" fontId="5" fillId="0" borderId="2" xfId="0" applyNumberFormat="1" applyFont="1" applyBorder="1" applyAlignment="1" applyProtection="1">
      <alignment horizontal="center" vertical="center" wrapText="1"/>
      <protection locked="0"/>
    </xf>
    <xf numFmtId="2" fontId="5" fillId="0" borderId="3" xfId="0" applyNumberFormat="1" applyFont="1" applyBorder="1" applyAlignment="1" applyProtection="1">
      <alignment horizontal="center" vertical="center" wrapText="1"/>
      <protection locked="0"/>
    </xf>
    <xf numFmtId="2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5" fillId="4" borderId="0" xfId="0" applyFont="1" applyFill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</cellXfs>
  <cellStyles count="3">
    <cellStyle name="Обычный" xfId="0" builtinId="0"/>
    <cellStyle name="Обычный 4" xfId="1" xr:uid="{00000000-0005-0000-0000-000001000000}"/>
    <cellStyle name="Финансовый" xfId="2" builtin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7</xdr:row>
      <xdr:rowOff>923925</xdr:rowOff>
    </xdr:from>
    <xdr:to>
      <xdr:col>11</xdr:col>
      <xdr:colOff>1019175</xdr:colOff>
      <xdr:row>7</xdr:row>
      <xdr:rowOff>1362075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8A057BF-0CBA-4162-956A-015AA17F5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5" y="327660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211666</xdr:colOff>
      <xdr:row>7</xdr:row>
      <xdr:rowOff>1041435</xdr:rowOff>
    </xdr:from>
    <xdr:to>
      <xdr:col>12</xdr:col>
      <xdr:colOff>1068916</xdr:colOff>
      <xdr:row>7</xdr:row>
      <xdr:rowOff>1405200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7440D956-2EF5-43B9-87E4-43A397AABC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003866" y="3394110"/>
          <a:ext cx="857250" cy="3624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E4BCC-D2A8-401E-8D63-F8D8FAA00AEE}">
  <sheetPr>
    <pageSetUpPr fitToPage="1"/>
  </sheetPr>
  <dimension ref="A1:Z37"/>
  <sheetViews>
    <sheetView tabSelected="1" topLeftCell="A4" zoomScale="90" zoomScaleNormal="90" workbookViewId="0">
      <selection activeCell="P11" sqref="P11"/>
    </sheetView>
  </sheetViews>
  <sheetFormatPr defaultRowHeight="15" x14ac:dyDescent="0.25"/>
  <cols>
    <col min="1" max="1" width="9.140625" style="14"/>
    <col min="2" max="2" width="30" style="14" hidden="1" customWidth="1"/>
    <col min="3" max="3" width="34" style="12" customWidth="1"/>
    <col min="4" max="4" width="10.140625" style="14" customWidth="1"/>
    <col min="5" max="5" width="7.7109375" style="14" customWidth="1"/>
    <col min="6" max="6" width="16.7109375" style="14" customWidth="1"/>
    <col min="7" max="7" width="17.42578125" style="14" customWidth="1"/>
    <col min="8" max="8" width="17.140625" style="14" customWidth="1"/>
    <col min="9" max="9" width="16.5703125" style="14" hidden="1" customWidth="1"/>
    <col min="10" max="10" width="16.42578125" style="14" hidden="1" customWidth="1"/>
    <col min="11" max="11" width="19.85546875" style="18" customWidth="1"/>
    <col min="12" max="13" width="17.85546875" style="14" customWidth="1"/>
    <col min="14" max="14" width="13" style="14" hidden="1" customWidth="1"/>
    <col min="15" max="15" width="19" style="14" customWidth="1"/>
    <col min="16" max="16" width="10" style="14" customWidth="1"/>
    <col min="17" max="17" width="13.85546875" style="14" customWidth="1"/>
    <col min="18" max="18" width="18.7109375" style="14" customWidth="1"/>
    <col min="19" max="19" width="9.140625" style="14"/>
    <col min="20" max="20" width="19.7109375" style="14" customWidth="1"/>
    <col min="21" max="21" width="10" style="14" bestFit="1" customWidth="1"/>
    <col min="22" max="22" width="11.5703125" style="14" bestFit="1" customWidth="1"/>
    <col min="23" max="24" width="9.140625" style="14"/>
    <col min="25" max="25" width="59.140625" style="14" customWidth="1"/>
    <col min="26" max="16384" width="9.140625" style="14"/>
  </cols>
  <sheetData>
    <row r="1" spans="1:26" ht="15.75" x14ac:dyDescent="0.25">
      <c r="A1" s="28"/>
      <c r="B1" s="28"/>
      <c r="C1" s="8"/>
      <c r="D1" s="28"/>
      <c r="E1" s="28"/>
      <c r="F1" s="28"/>
      <c r="G1" s="28"/>
      <c r="H1" s="28"/>
      <c r="I1" s="28"/>
      <c r="J1" s="28"/>
      <c r="K1" s="13"/>
      <c r="L1" s="10"/>
      <c r="M1" s="10"/>
      <c r="N1" s="45"/>
      <c r="O1" s="45"/>
      <c r="P1" s="45"/>
      <c r="Q1" s="45"/>
      <c r="R1" s="45"/>
    </row>
    <row r="2" spans="1:26" ht="36.75" customHeight="1" x14ac:dyDescent="0.25">
      <c r="A2" s="46" t="s">
        <v>47</v>
      </c>
      <c r="B2" s="46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</row>
    <row r="3" spans="1:26" ht="26.25" customHeight="1" x14ac:dyDescent="0.25">
      <c r="A3" s="48" t="s">
        <v>10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26" ht="37.5" customHeight="1" x14ac:dyDescent="0.25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1"/>
    </row>
    <row r="5" spans="1:26" ht="15.75" customHeight="1" x14ac:dyDescent="0.25">
      <c r="A5" s="48" t="s">
        <v>7</v>
      </c>
      <c r="B5" s="48"/>
      <c r="C5" s="48"/>
      <c r="D5" s="48" t="s">
        <v>8</v>
      </c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</row>
    <row r="6" spans="1:26" ht="15.75" x14ac:dyDescent="0.25">
      <c r="A6" s="48" t="s">
        <v>14</v>
      </c>
      <c r="B6" s="48"/>
      <c r="C6" s="48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</row>
    <row r="7" spans="1:26" ht="37.5" customHeight="1" x14ac:dyDescent="0.25">
      <c r="A7" s="53" t="s">
        <v>1</v>
      </c>
      <c r="B7" s="54" t="s">
        <v>24</v>
      </c>
      <c r="C7" s="56" t="s">
        <v>12</v>
      </c>
      <c r="D7" s="57" t="s">
        <v>2</v>
      </c>
      <c r="E7" s="57" t="s">
        <v>0</v>
      </c>
      <c r="F7" s="53" t="s">
        <v>16</v>
      </c>
      <c r="G7" s="53"/>
      <c r="H7" s="53"/>
      <c r="I7" s="53"/>
      <c r="J7" s="53"/>
      <c r="K7" s="58" t="s">
        <v>3</v>
      </c>
      <c r="L7" s="58"/>
      <c r="M7" s="26"/>
      <c r="N7" s="59" t="s">
        <v>17</v>
      </c>
      <c r="O7" s="53" t="s">
        <v>19</v>
      </c>
      <c r="P7" s="53" t="s">
        <v>43</v>
      </c>
      <c r="Q7" s="54" t="s">
        <v>44</v>
      </c>
      <c r="R7" s="61" t="s">
        <v>11</v>
      </c>
    </row>
    <row r="8" spans="1:26" ht="120" customHeight="1" x14ac:dyDescent="0.25">
      <c r="A8" s="53"/>
      <c r="B8" s="55"/>
      <c r="C8" s="56"/>
      <c r="D8" s="57"/>
      <c r="E8" s="57"/>
      <c r="F8" s="1" t="s">
        <v>45</v>
      </c>
      <c r="G8" s="1" t="s">
        <v>46</v>
      </c>
      <c r="H8" s="1" t="s">
        <v>48</v>
      </c>
      <c r="I8" s="1"/>
      <c r="J8" s="1"/>
      <c r="K8" s="2" t="s">
        <v>15</v>
      </c>
      <c r="L8" s="27" t="s">
        <v>4</v>
      </c>
      <c r="M8" s="27" t="s">
        <v>18</v>
      </c>
      <c r="N8" s="59"/>
      <c r="O8" s="52"/>
      <c r="P8" s="52"/>
      <c r="Q8" s="55"/>
      <c r="R8" s="52"/>
    </row>
    <row r="9" spans="1:26" ht="18.75" customHeight="1" x14ac:dyDescent="0.25">
      <c r="A9" s="3">
        <v>1</v>
      </c>
      <c r="B9" s="29">
        <v>2</v>
      </c>
      <c r="C9" s="3">
        <v>2</v>
      </c>
      <c r="D9" s="3">
        <v>3</v>
      </c>
      <c r="E9" s="3">
        <v>4</v>
      </c>
      <c r="F9" s="4">
        <v>5</v>
      </c>
      <c r="G9" s="4">
        <v>6</v>
      </c>
      <c r="H9" s="4">
        <v>7</v>
      </c>
      <c r="I9" s="4">
        <v>8</v>
      </c>
      <c r="J9" s="4">
        <v>9</v>
      </c>
      <c r="K9" s="3">
        <v>10</v>
      </c>
      <c r="L9" s="3">
        <v>11</v>
      </c>
      <c r="M9" s="3">
        <v>12</v>
      </c>
      <c r="N9" s="19">
        <v>13</v>
      </c>
      <c r="O9" s="5">
        <v>13</v>
      </c>
      <c r="P9" s="5">
        <v>14</v>
      </c>
      <c r="Q9" s="5">
        <v>15</v>
      </c>
      <c r="R9" s="5">
        <v>16</v>
      </c>
    </row>
    <row r="10" spans="1:26" ht="34.5" customHeight="1" x14ac:dyDescent="0.25">
      <c r="A10" s="3">
        <v>1</v>
      </c>
      <c r="B10" s="3"/>
      <c r="C10" s="44" t="s">
        <v>49</v>
      </c>
      <c r="D10" s="3" t="s">
        <v>50</v>
      </c>
      <c r="E10" s="3">
        <v>2</v>
      </c>
      <c r="F10" s="41">
        <v>1008.96</v>
      </c>
      <c r="G10" s="38">
        <v>1008.93</v>
      </c>
      <c r="H10" s="38">
        <v>1008.94</v>
      </c>
      <c r="I10" s="4"/>
      <c r="J10" s="4"/>
      <c r="K10" s="23">
        <f t="shared" ref="K10" si="0">IF(ISERR(AVERAGE(F10:H10)),"",AVERAGE(F10:H10))</f>
        <v>1008.9433333333333</v>
      </c>
      <c r="L10" s="15">
        <f t="shared" ref="L10" si="1">IF(ISERR(STDEV(F10:H10)),"",STDEV(F10:H10))</f>
        <v>1.5275252316555191E-2</v>
      </c>
      <c r="M10" s="16">
        <f t="shared" ref="M10" si="2">IF(ISERR(L10/K10),"",L10/K10)</f>
        <v>1.5139851577282364E-5</v>
      </c>
      <c r="N10" s="24"/>
      <c r="O10" s="6">
        <f>G10</f>
        <v>1008.93</v>
      </c>
      <c r="P10" s="39">
        <v>0.1</v>
      </c>
      <c r="Q10" s="7">
        <v>1220.8</v>
      </c>
      <c r="R10" s="42">
        <f>Q10*E10</f>
        <v>2441.6</v>
      </c>
      <c r="T10" s="36"/>
      <c r="U10" s="36">
        <f>T10*10/110</f>
        <v>0</v>
      </c>
      <c r="V10" s="36">
        <f>ROUND(T10-U10,2)</f>
        <v>0</v>
      </c>
      <c r="Z10" s="37"/>
    </row>
    <row r="11" spans="1:26" ht="45" customHeight="1" x14ac:dyDescent="0.25">
      <c r="A11" s="62" t="s">
        <v>5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4"/>
      <c r="P11" s="43"/>
      <c r="Q11" s="43"/>
      <c r="R11" s="40">
        <f>SUM(R10:R10)</f>
        <v>2441.6</v>
      </c>
      <c r="Z11" s="31"/>
    </row>
    <row r="12" spans="1:26" ht="26.25" customHeight="1" x14ac:dyDescent="0.25">
      <c r="A12" s="65" t="s">
        <v>6</v>
      </c>
      <c r="B12" s="66"/>
      <c r="C12" s="66"/>
      <c r="D12" s="66"/>
      <c r="E12" s="66"/>
      <c r="F12" s="66"/>
      <c r="G12" s="66"/>
      <c r="H12" s="66"/>
      <c r="I12" s="66"/>
      <c r="J12" s="67"/>
      <c r="K12" s="20">
        <f>R11</f>
        <v>2441.6</v>
      </c>
      <c r="L12" s="25" t="s">
        <v>9</v>
      </c>
      <c r="M12" s="25"/>
      <c r="N12" s="25"/>
      <c r="O12" s="25"/>
      <c r="P12" s="25"/>
      <c r="Q12" s="25"/>
      <c r="R12" s="21"/>
      <c r="Z12" s="31"/>
    </row>
    <row r="13" spans="1:26" ht="26.25" customHeight="1" x14ac:dyDescent="0.25">
      <c r="A13" s="68" t="s">
        <v>13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70"/>
      <c r="Z13" s="31"/>
    </row>
    <row r="14" spans="1:26" ht="39.75" customHeight="1" x14ac:dyDescent="0.25">
      <c r="A14" s="68" t="s">
        <v>21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70"/>
      <c r="Z14" s="31"/>
    </row>
    <row r="15" spans="1:26" ht="39.75" customHeight="1" x14ac:dyDescent="0.25">
      <c r="A15" s="71" t="s">
        <v>22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Z15" s="31"/>
    </row>
    <row r="16" spans="1:26" ht="39.75" customHeight="1" x14ac:dyDescent="0.25">
      <c r="A16" s="72" t="s">
        <v>20</v>
      </c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Z16" s="31"/>
    </row>
    <row r="17" spans="1:26" ht="30" hidden="1" customHeight="1" x14ac:dyDescent="0.25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Z17" s="31"/>
    </row>
    <row r="18" spans="1:26" ht="15" hidden="1" customHeight="1" x14ac:dyDescent="0.25">
      <c r="A18" s="74"/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9"/>
      <c r="M18" s="9"/>
      <c r="N18" s="9"/>
      <c r="O18" s="9"/>
      <c r="P18" s="9"/>
      <c r="Q18" s="9"/>
      <c r="R18" s="9"/>
      <c r="Z18" s="31"/>
    </row>
    <row r="19" spans="1:26" ht="33" customHeight="1" x14ac:dyDescent="0.25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10"/>
      <c r="M19" s="10"/>
      <c r="N19" s="10"/>
      <c r="O19" s="10"/>
      <c r="P19" s="10"/>
      <c r="Q19" s="10"/>
      <c r="R19" s="9"/>
      <c r="Z19" s="31"/>
    </row>
    <row r="20" spans="1:26" ht="15.75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9"/>
      <c r="M20" s="9"/>
      <c r="N20" s="9"/>
      <c r="O20" s="9"/>
      <c r="P20" s="9"/>
      <c r="Q20" s="9"/>
      <c r="R20" s="9"/>
      <c r="Z20" s="31"/>
    </row>
    <row r="21" spans="1:26" ht="15.75" x14ac:dyDescent="0.2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11"/>
      <c r="Z21" s="31"/>
    </row>
    <row r="22" spans="1:26" x14ac:dyDescent="0.25">
      <c r="K22" s="17"/>
      <c r="Z22" s="31"/>
    </row>
    <row r="23" spans="1:26" x14ac:dyDescent="0.25">
      <c r="Z23" s="31"/>
    </row>
    <row r="24" spans="1:26" x14ac:dyDescent="0.25">
      <c r="Z24" s="31"/>
    </row>
    <row r="25" spans="1:26" x14ac:dyDescent="0.25">
      <c r="Z25" s="31"/>
    </row>
    <row r="26" spans="1:26" ht="42" customHeight="1" x14ac:dyDescent="0.25">
      <c r="Z26" s="31"/>
    </row>
    <row r="27" spans="1:26" x14ac:dyDescent="0.25">
      <c r="Z27" s="31"/>
    </row>
    <row r="28" spans="1:26" ht="36.75" customHeight="1" x14ac:dyDescent="0.25">
      <c r="Z28" s="31"/>
    </row>
    <row r="29" spans="1:26" x14ac:dyDescent="0.25">
      <c r="Z29" s="31"/>
    </row>
    <row r="30" spans="1:26" x14ac:dyDescent="0.25">
      <c r="Z30" s="31"/>
    </row>
    <row r="31" spans="1:26" x14ac:dyDescent="0.25">
      <c r="Z31" s="31"/>
    </row>
    <row r="32" spans="1:26" x14ac:dyDescent="0.25">
      <c r="Z32" s="31"/>
    </row>
    <row r="33" spans="26:26" x14ac:dyDescent="0.25">
      <c r="Z33" s="31"/>
    </row>
    <row r="34" spans="26:26" x14ac:dyDescent="0.25">
      <c r="Z34" s="31"/>
    </row>
    <row r="35" spans="26:26" ht="35.25" customHeight="1" x14ac:dyDescent="0.25">
      <c r="Z35" s="31"/>
    </row>
    <row r="36" spans="26:26" x14ac:dyDescent="0.25">
      <c r="Z36" s="31"/>
    </row>
    <row r="37" spans="26:26" x14ac:dyDescent="0.25">
      <c r="Z37" s="31"/>
    </row>
  </sheetData>
  <sheetProtection deleteColumns="0"/>
  <mergeCells count="29">
    <mergeCell ref="A21:J21"/>
    <mergeCell ref="P7:P8"/>
    <mergeCell ref="R7:R8"/>
    <mergeCell ref="A11:O11"/>
    <mergeCell ref="A12:J12"/>
    <mergeCell ref="A13:R13"/>
    <mergeCell ref="A14:R14"/>
    <mergeCell ref="A15:R15"/>
    <mergeCell ref="A16:R16"/>
    <mergeCell ref="A17:R17"/>
    <mergeCell ref="A18:K18"/>
    <mergeCell ref="A19:K19"/>
    <mergeCell ref="Q7:Q8"/>
    <mergeCell ref="A6:R6"/>
    <mergeCell ref="A7:A8"/>
    <mergeCell ref="B7:B8"/>
    <mergeCell ref="C7:C8"/>
    <mergeCell ref="D7:D8"/>
    <mergeCell ref="E7:E8"/>
    <mergeCell ref="F7:J7"/>
    <mergeCell ref="K7:L7"/>
    <mergeCell ref="N7:N8"/>
    <mergeCell ref="O7:O8"/>
    <mergeCell ref="N1:R1"/>
    <mergeCell ref="A2:R2"/>
    <mergeCell ref="A3:R3"/>
    <mergeCell ref="A4:R4"/>
    <mergeCell ref="A5:C5"/>
    <mergeCell ref="D5:R5"/>
  </mergeCells>
  <phoneticPr fontId="21" type="noConversion"/>
  <conditionalFormatting sqref="M10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7" right="0.7" top="0.75" bottom="0.75" header="0.3" footer="0.3"/>
  <pageSetup paperSize="9" scale="5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CD36-BA9D-46E6-9EDD-1CF130621AFC}">
  <dimension ref="K1:R35"/>
  <sheetViews>
    <sheetView workbookViewId="0">
      <selection activeCell="S10" sqref="S10"/>
    </sheetView>
  </sheetViews>
  <sheetFormatPr defaultRowHeight="15" x14ac:dyDescent="0.25"/>
  <cols>
    <col min="11" max="11" width="34.28515625" customWidth="1"/>
    <col min="16" max="16" width="12" customWidth="1"/>
    <col min="17" max="17" width="14.140625" customWidth="1"/>
  </cols>
  <sheetData>
    <row r="1" spans="11:18" ht="15.75" thickBot="1" x14ac:dyDescent="0.3"/>
    <row r="2" spans="11:18" ht="16.5" thickBot="1" x14ac:dyDescent="0.3">
      <c r="K2" s="32" t="s">
        <v>25</v>
      </c>
      <c r="M2" s="33">
        <v>20</v>
      </c>
      <c r="N2" s="30" t="s">
        <v>23</v>
      </c>
      <c r="P2" s="22">
        <v>3910</v>
      </c>
      <c r="Q2" s="35">
        <f>P2*M2</f>
        <v>78200</v>
      </c>
    </row>
    <row r="3" spans="11:18" ht="16.5" thickBot="1" x14ac:dyDescent="0.3">
      <c r="K3" s="32" t="s">
        <v>26</v>
      </c>
      <c r="M3" s="33">
        <v>4</v>
      </c>
      <c r="N3" s="30" t="s">
        <v>41</v>
      </c>
      <c r="P3" s="22">
        <f>1504/M3</f>
        <v>376</v>
      </c>
      <c r="Q3" s="35">
        <f t="shared" ref="Q3:Q17" si="0">P3*M3</f>
        <v>1504</v>
      </c>
      <c r="R3">
        <f>1200/M3</f>
        <v>300</v>
      </c>
    </row>
    <row r="4" spans="11:18" ht="16.5" thickBot="1" x14ac:dyDescent="0.3">
      <c r="K4" s="32" t="s">
        <v>27</v>
      </c>
      <c r="M4" s="33">
        <v>45</v>
      </c>
      <c r="N4" s="30" t="s">
        <v>23</v>
      </c>
      <c r="P4" s="22">
        <v>3926.88</v>
      </c>
      <c r="Q4" s="35">
        <f t="shared" si="0"/>
        <v>176709.6</v>
      </c>
    </row>
    <row r="5" spans="11:18" ht="16.5" thickBot="1" x14ac:dyDescent="0.3">
      <c r="K5" s="32" t="s">
        <v>28</v>
      </c>
      <c r="M5" s="33">
        <v>80</v>
      </c>
      <c r="N5" s="30" t="s">
        <v>23</v>
      </c>
      <c r="P5" s="22">
        <v>3251.07</v>
      </c>
      <c r="Q5" s="35">
        <f t="shared" si="0"/>
        <v>260085.6</v>
      </c>
    </row>
    <row r="6" spans="11:18" ht="16.5" thickBot="1" x14ac:dyDescent="0.3">
      <c r="K6" s="32" t="s">
        <v>29</v>
      </c>
      <c r="M6" s="33">
        <v>65</v>
      </c>
      <c r="N6" s="30" t="s">
        <v>23</v>
      </c>
      <c r="P6" s="22">
        <v>4230</v>
      </c>
      <c r="Q6" s="35">
        <f t="shared" si="0"/>
        <v>274950</v>
      </c>
    </row>
    <row r="7" spans="11:18" ht="16.5" thickBot="1" x14ac:dyDescent="0.3">
      <c r="K7" s="32" t="s">
        <v>30</v>
      </c>
      <c r="M7" s="33">
        <v>30</v>
      </c>
      <c r="N7" s="30" t="s">
        <v>23</v>
      </c>
      <c r="P7" s="22">
        <v>2937</v>
      </c>
      <c r="Q7" s="35">
        <f t="shared" si="0"/>
        <v>88110</v>
      </c>
    </row>
    <row r="8" spans="11:18" ht="16.5" thickBot="1" x14ac:dyDescent="0.3">
      <c r="K8" s="32" t="s">
        <v>31</v>
      </c>
      <c r="M8" s="34">
        <v>30000</v>
      </c>
      <c r="N8" s="30" t="s">
        <v>42</v>
      </c>
      <c r="P8" s="22">
        <f>846/1000</f>
        <v>0.84599999999999997</v>
      </c>
      <c r="Q8" s="35">
        <f t="shared" si="0"/>
        <v>25380</v>
      </c>
    </row>
    <row r="9" spans="11:18" ht="16.5" thickBot="1" x14ac:dyDescent="0.3">
      <c r="K9" s="32" t="s">
        <v>32</v>
      </c>
      <c r="M9" s="33">
        <v>4000</v>
      </c>
      <c r="N9" s="30" t="s">
        <v>42</v>
      </c>
      <c r="P9" s="22">
        <f>488/200</f>
        <v>2.44</v>
      </c>
      <c r="Q9" s="35">
        <f t="shared" si="0"/>
        <v>9760</v>
      </c>
    </row>
    <row r="10" spans="11:18" ht="16.5" thickBot="1" x14ac:dyDescent="0.3">
      <c r="K10" s="32" t="s">
        <v>33</v>
      </c>
      <c r="M10" s="33">
        <v>600</v>
      </c>
      <c r="N10" s="30" t="s">
        <v>42</v>
      </c>
      <c r="P10" s="22">
        <f>320/50</f>
        <v>6.4</v>
      </c>
      <c r="Q10" s="35">
        <f t="shared" si="0"/>
        <v>3840</v>
      </c>
    </row>
    <row r="11" spans="11:18" ht="16.5" thickBot="1" x14ac:dyDescent="0.3">
      <c r="K11" s="32" t="s">
        <v>34</v>
      </c>
      <c r="M11" s="33">
        <v>12</v>
      </c>
      <c r="N11" s="30" t="s">
        <v>23</v>
      </c>
      <c r="P11" s="22">
        <v>2412</v>
      </c>
      <c r="Q11" s="35">
        <f t="shared" si="0"/>
        <v>28944</v>
      </c>
    </row>
    <row r="12" spans="11:18" ht="16.5" thickBot="1" x14ac:dyDescent="0.3">
      <c r="K12" s="32" t="s">
        <v>35</v>
      </c>
      <c r="M12" s="33">
        <v>100</v>
      </c>
      <c r="N12" s="30" t="s">
        <v>23</v>
      </c>
      <c r="P12" s="22">
        <v>1907</v>
      </c>
      <c r="Q12" s="35">
        <f t="shared" si="0"/>
        <v>190700</v>
      </c>
    </row>
    <row r="13" spans="11:18" ht="16.5" thickBot="1" x14ac:dyDescent="0.3">
      <c r="K13" s="32" t="s">
        <v>36</v>
      </c>
      <c r="M13" s="33">
        <v>20</v>
      </c>
      <c r="N13" s="30" t="s">
        <v>23</v>
      </c>
      <c r="P13" s="22">
        <v>2096</v>
      </c>
      <c r="Q13" s="35">
        <f t="shared" si="0"/>
        <v>41920</v>
      </c>
    </row>
    <row r="14" spans="11:18" ht="16.5" thickBot="1" x14ac:dyDescent="0.3">
      <c r="K14" s="32" t="s">
        <v>37</v>
      </c>
      <c r="M14" s="33">
        <v>5</v>
      </c>
      <c r="N14" s="30" t="s">
        <v>23</v>
      </c>
      <c r="P14" s="22">
        <v>2709</v>
      </c>
      <c r="Q14" s="35">
        <f t="shared" si="0"/>
        <v>13545</v>
      </c>
    </row>
    <row r="15" spans="11:18" ht="16.5" thickBot="1" x14ac:dyDescent="0.3">
      <c r="K15" s="32" t="s">
        <v>38</v>
      </c>
      <c r="M15" s="33">
        <v>22</v>
      </c>
      <c r="N15" s="30" t="s">
        <v>23</v>
      </c>
      <c r="P15" s="22">
        <v>2088</v>
      </c>
      <c r="Q15" s="35">
        <f t="shared" si="0"/>
        <v>45936</v>
      </c>
    </row>
    <row r="16" spans="11:18" ht="16.5" thickBot="1" x14ac:dyDescent="0.3">
      <c r="K16" s="32" t="s">
        <v>39</v>
      </c>
      <c r="M16" s="33">
        <v>8</v>
      </c>
      <c r="N16" s="30" t="s">
        <v>23</v>
      </c>
      <c r="P16" s="22">
        <v>3763</v>
      </c>
      <c r="Q16" s="35">
        <f t="shared" si="0"/>
        <v>30104</v>
      </c>
    </row>
    <row r="17" spans="11:17" ht="15.75" x14ac:dyDescent="0.25">
      <c r="K17" s="32" t="s">
        <v>40</v>
      </c>
      <c r="M17" s="33">
        <v>65</v>
      </c>
      <c r="N17" s="30" t="s">
        <v>23</v>
      </c>
      <c r="P17" s="22">
        <v>2183</v>
      </c>
      <c r="Q17" s="35">
        <f t="shared" si="0"/>
        <v>141895</v>
      </c>
    </row>
    <row r="18" spans="11:17" x14ac:dyDescent="0.25">
      <c r="K18" s="14"/>
    </row>
    <row r="20" spans="11:17" x14ac:dyDescent="0.25">
      <c r="M20" s="31"/>
    </row>
    <row r="21" spans="11:17" x14ac:dyDescent="0.25">
      <c r="M21" s="31"/>
    </row>
    <row r="22" spans="11:17" x14ac:dyDescent="0.25">
      <c r="M22" s="31"/>
    </row>
    <row r="23" spans="11:17" x14ac:dyDescent="0.25">
      <c r="M23" s="31"/>
    </row>
    <row r="24" spans="11:17" ht="27" customHeight="1" x14ac:dyDescent="0.25">
      <c r="M24" s="31"/>
    </row>
    <row r="25" spans="11:17" x14ac:dyDescent="0.25">
      <c r="M25" s="31"/>
    </row>
    <row r="26" spans="11:17" x14ac:dyDescent="0.25">
      <c r="M26" s="31"/>
    </row>
    <row r="27" spans="11:17" x14ac:dyDescent="0.25">
      <c r="M27" s="31"/>
    </row>
    <row r="28" spans="11:17" x14ac:dyDescent="0.25">
      <c r="M28" s="31"/>
    </row>
    <row r="29" spans="11:17" x14ac:dyDescent="0.25">
      <c r="M29" s="31"/>
    </row>
    <row r="30" spans="11:17" x14ac:dyDescent="0.25">
      <c r="M30" s="31"/>
    </row>
    <row r="31" spans="11:17" x14ac:dyDescent="0.25">
      <c r="M31" s="31"/>
    </row>
    <row r="32" spans="11:17" x14ac:dyDescent="0.25">
      <c r="M32" s="31"/>
    </row>
    <row r="33" spans="13:13" x14ac:dyDescent="0.25">
      <c r="M33" s="31"/>
    </row>
    <row r="34" spans="13:13" x14ac:dyDescent="0.25">
      <c r="M34" s="31"/>
    </row>
    <row r="35" spans="13:13" x14ac:dyDescent="0.25">
      <c r="M35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 (2)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2026-11-06T11:10:31Z</dcterms:modified>
</cp:coreProperties>
</file>