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vangard\Desktop\"/>
    </mc:Choice>
  </mc:AlternateContent>
  <bookViews>
    <workbookView xWindow="-108" yWindow="-108" windowWidth="23256" windowHeight="12576"/>
  </bookViews>
  <sheets>
    <sheet name="Расчет цены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" i="2" l="1"/>
  <c r="O13" i="2" s="1"/>
  <c r="L13" i="2"/>
  <c r="M13" i="2" s="1"/>
  <c r="I13" i="2"/>
  <c r="J13" i="2" s="1"/>
  <c r="K13" i="2" s="1"/>
  <c r="N12" i="2"/>
  <c r="O12" i="2" s="1"/>
  <c r="L12" i="2"/>
  <c r="M12" i="2" s="1"/>
  <c r="I12" i="2"/>
  <c r="J12" i="2" s="1"/>
  <c r="K12" i="2" s="1"/>
  <c r="N11" i="2"/>
  <c r="O11" i="2" s="1"/>
  <c r="L11" i="2"/>
  <c r="M11" i="2" s="1"/>
  <c r="I11" i="2"/>
  <c r="J11" i="2" s="1"/>
  <c r="K11" i="2" s="1"/>
  <c r="N9" i="2"/>
  <c r="O9" i="2" s="1"/>
  <c r="L9" i="2"/>
  <c r="M9" i="2" s="1"/>
  <c r="I9" i="2"/>
  <c r="J9" i="2" s="1"/>
  <c r="K9" i="2" s="1"/>
  <c r="N8" i="2"/>
  <c r="O8" i="2" s="1"/>
  <c r="L8" i="2"/>
  <c r="M8" i="2" s="1"/>
  <c r="I8" i="2"/>
  <c r="J8" i="2" s="1"/>
  <c r="K8" i="2" s="1"/>
  <c r="N7" i="2"/>
  <c r="O7" i="2" s="1"/>
  <c r="L7" i="2"/>
  <c r="M7" i="2" s="1"/>
  <c r="I7" i="2"/>
  <c r="J7" i="2" s="1"/>
  <c r="K7" i="2" s="1"/>
  <c r="N10" i="2"/>
  <c r="O10" i="2" s="1"/>
  <c r="L10" i="2"/>
  <c r="M10" i="2" s="1"/>
  <c r="I10" i="2"/>
  <c r="J10" i="2" s="1"/>
  <c r="K10" i="2" s="1"/>
  <c r="O14" i="2" l="1"/>
  <c r="I15" i="2" s="1"/>
</calcChain>
</file>

<file path=xl/sharedStrings.xml><?xml version="1.0" encoding="utf-8"?>
<sst xmlns="http://schemas.openxmlformats.org/spreadsheetml/2006/main" count="54" uniqueCount="42">
  <si>
    <t xml:space="preserve">Приложение 2 к Извещению
об осуществлении закупки
</t>
  </si>
  <si>
    <r>
      <rPr>
        <b/>
        <sz val="14"/>
        <color rgb="FF000000"/>
        <rFont val="Times New Roman"/>
        <family val="1"/>
        <charset val="204"/>
      </rPr>
      <t xml:space="preserve">Обоснование начальной (максимальной) цены контракта
</t>
    </r>
    <r>
      <rPr>
        <b/>
        <sz val="14"/>
        <color rgb="FF000000"/>
        <rFont val="Times New Roman"/>
        <family val="1"/>
        <charset val="204"/>
      </rPr>
      <t xml:space="preserve">
</t>
    </r>
  </si>
  <si>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</si>
  <si>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</si>
  <si>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</si>
  <si>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услуги
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</si>
  <si>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</si>
  <si>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</si>
  <si>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</si>
  <si>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</si>
  <si>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</si>
  <si>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 xml:space="preserve">1 КП </t>
  </si>
  <si>
    <t xml:space="preserve">2 КП </t>
  </si>
  <si>
    <t xml:space="preserve">3 КП 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</si>
  <si>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</si>
  <si>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</si>
  <si>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</si>
  <si>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</si>
  <si>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</si>
  <si>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</si>
  <si>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 (руб.)</t>
  </si>
  <si>
    <t>Н(М)ЦК, (руб.)</t>
  </si>
  <si>
    <t>усл.ед.</t>
  </si>
  <si>
    <t>-</t>
  </si>
  <si>
    <t>ИТОГО</t>
  </si>
  <si>
    <t>В результате проведенного расчета Н(М)ЦК, ЦКЕП контракта составила:</t>
  </si>
  <si>
    <t>рублей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</si>
  <si>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</si>
  <si>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</si>
  <si>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1.1.</t>
  </si>
  <si>
    <t>1.2.</t>
  </si>
  <si>
    <t>1.3.</t>
  </si>
  <si>
    <t>1.4.</t>
  </si>
  <si>
    <t>1.5.</t>
  </si>
  <si>
    <t>1.6.</t>
  </si>
  <si>
    <t xml:space="preserve">Обеспечение распространения 
видеоматериала  
П. 7. ООЗ </t>
  </si>
  <si>
    <t xml:space="preserve">Обеспечение разработки компьютерной 
графики  
П. 6. ООЗ </t>
  </si>
  <si>
    <t xml:space="preserve">Обеспечение озвучивания видеоматериала 
П. 4. ООЗ </t>
  </si>
  <si>
    <t xml:space="preserve">Работа специалиста по монтажу 
видеоматериала 
П. 5. ООЗ </t>
  </si>
  <si>
    <t xml:space="preserve">Обеспечение работы оператора  
П. 3 ООЗ </t>
  </si>
  <si>
    <t xml:space="preserve">Обеспечение работы режиссера
организатора  
П. 2. ООЗ </t>
  </si>
  <si>
    <t xml:space="preserve">Оказание услуг по созданию и 
распространению в сети Интернет 
информационно-аналитического материала о ключевых профилактических и  гражданско-патриотических понятиях, 
направленных на формирование 
антитеррористического сознания населения  по теме: «Защита информационного пространства Российской Федерации от идеологии терроризма»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</si>
</sst>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\ ##0.00\ _₽_-;\-* #\ ##0.00\ _₽_-;_-* &quot;-&quot;??\ _₽_-;_-@_-"/>
    <numFmt numFmtId="165" formatCode="0.000"/>
  </numFmts>
  <fonts count="11" x14ac:knownFonts="1">
    <font>
      <sz val="11"/>
      <color rgb="FF000000"/>
      <name val="Calibri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64" fontId="2" fillId="0" borderId="3" xfId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165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 wrapText="1"/>
    </xf>
    <xf numFmtId="164" fontId="4" fillId="0" borderId="3" xfId="1" applyFont="1" applyBorder="1" applyAlignment="1">
      <alignment horizontal="center" vertical="center" wrapText="1"/>
    </xf>
    <xf numFmtId="164" fontId="6" fillId="0" borderId="1" xfId="1" applyFont="1" applyBorder="1" applyAlignment="1">
      <alignment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3" xfId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1799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144125" y="3213100"/>
          <a:ext cx="970915" cy="34734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9</xdr:col>
      <xdr:colOff>1024650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65260" y="3181350"/>
          <a:ext cx="1000760" cy="4419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68805</xdr:colOff>
      <xdr:row>5</xdr:row>
      <xdr:rowOff>2877528</xdr:rowOff>
    </xdr:from>
    <xdr:to>
      <xdr:col>11</xdr:col>
      <xdr:colOff>1034912</xdr:colOff>
      <xdr:row>5</xdr:row>
      <xdr:rowOff>3222070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182350" y="5135880"/>
          <a:ext cx="965835" cy="344805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325732</xdr:colOff>
      <xdr:row>5</xdr:row>
      <xdr:rowOff>3043379</xdr:rowOff>
    </xdr:from>
    <xdr:to>
      <xdr:col>11</xdr:col>
      <xdr:colOff>490972</xdr:colOff>
      <xdr:row>5</xdr:row>
      <xdr:rowOff>3271979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38890" y="5301615"/>
          <a:ext cx="165735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7"/>
  <sheetViews>
    <sheetView tabSelected="1" topLeftCell="A7" zoomScale="70" zoomScaleNormal="70" workbookViewId="0">
      <selection activeCell="F7" sqref="F7:G13"/>
    </sheetView>
  </sheetViews>
  <sheetFormatPr defaultColWidth="9" defaultRowHeight="14.4" x14ac:dyDescent="0.3"/>
  <cols>
    <col min="1" max="1" width="6.21875" style="4" customWidth="1"/>
    <col min="2" max="2" width="38.44140625" style="4" customWidth="1"/>
    <col min="3" max="3" width="7" style="4" customWidth="1"/>
    <col min="4" max="4" width="6.77734375" style="4" customWidth="1"/>
    <col min="5" max="7" width="15" style="4" customWidth="1"/>
    <col min="8" max="8" width="9.21875" style="4" customWidth="1"/>
    <col min="9" max="9" width="19.77734375" style="4" customWidth="1"/>
    <col min="10" max="10" width="15.44140625" style="4" customWidth="1"/>
    <col min="11" max="11" width="14.21875" style="4" customWidth="1"/>
    <col min="12" max="12" width="15.5546875" style="4" customWidth="1"/>
    <col min="13" max="13" width="12.5546875" style="4" customWidth="1"/>
    <col min="14" max="14" width="14.21875" style="4" customWidth="1"/>
    <col min="15" max="15" width="15.5546875" style="4" customWidth="1"/>
    <col min="16" max="256" width="9.21875" style="4" customWidth="1"/>
    <col min="257" max="1024" width="9.21875" customWidth="1"/>
  </cols>
  <sheetData>
    <row r="1" spans="1:15" ht="29.55" customHeight="1" x14ac:dyDescent="0.3">
      <c r="N1" s="27" t="s">
        <v>0</v>
      </c>
      <c r="O1" s="28"/>
    </row>
    <row r="2" spans="1:15" x14ac:dyDescent="0.3">
      <c r="N2" s="28"/>
      <c r="O2" s="28"/>
    </row>
    <row r="3" spans="1:15" s="1" customFormat="1" ht="46.05" customHeight="1" x14ac:dyDescent="0.35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s="1" customFormat="1" ht="48.75" customHeight="1" x14ac:dyDescent="0.35">
      <c r="A4" s="5"/>
      <c r="B4" s="5" t="s">
        <v>2</v>
      </c>
      <c r="C4" s="34" t="s">
        <v>3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5"/>
      <c r="O4" s="5"/>
    </row>
    <row r="5" spans="1:15" ht="39" customHeight="1" x14ac:dyDescent="0.3">
      <c r="A5" s="31" t="s">
        <v>4</v>
      </c>
      <c r="B5" s="32" t="s">
        <v>5</v>
      </c>
      <c r="C5" s="31" t="s">
        <v>6</v>
      </c>
      <c r="D5" s="31" t="s">
        <v>7</v>
      </c>
      <c r="E5" s="31" t="s">
        <v>8</v>
      </c>
      <c r="F5" s="31"/>
      <c r="G5" s="31"/>
      <c r="H5" s="6"/>
      <c r="I5" s="35" t="s">
        <v>9</v>
      </c>
      <c r="J5" s="35"/>
      <c r="K5" s="35"/>
      <c r="L5" s="36" t="s">
        <v>10</v>
      </c>
      <c r="M5" s="36"/>
      <c r="N5" s="36"/>
      <c r="O5" s="36"/>
    </row>
    <row r="6" spans="1:15" ht="259.8" customHeight="1" x14ac:dyDescent="0.3">
      <c r="A6" s="31"/>
      <c r="B6" s="32"/>
      <c r="C6" s="32"/>
      <c r="D6" s="32"/>
      <c r="E6" s="7" t="s">
        <v>11</v>
      </c>
      <c r="F6" s="7" t="s">
        <v>12</v>
      </c>
      <c r="G6" s="7" t="s">
        <v>13</v>
      </c>
      <c r="H6" s="7" t="s">
        <v>14</v>
      </c>
      <c r="I6" s="10" t="s">
        <v>15</v>
      </c>
      <c r="J6" s="10" t="s">
        <v>16</v>
      </c>
      <c r="K6" s="10" t="s">
        <v>17</v>
      </c>
      <c r="L6" s="10" t="s">
        <v>18</v>
      </c>
      <c r="M6" s="10" t="s">
        <v>19</v>
      </c>
      <c r="N6" s="10" t="s">
        <v>20</v>
      </c>
      <c r="O6" s="10" t="s">
        <v>21</v>
      </c>
    </row>
    <row r="7" spans="1:15" ht="171.6" customHeight="1" x14ac:dyDescent="0.3">
      <c r="A7" s="20">
        <v>1</v>
      </c>
      <c r="B7" s="21" t="s">
        <v>41</v>
      </c>
      <c r="C7" s="19" t="s">
        <v>22</v>
      </c>
      <c r="D7" s="18">
        <v>1</v>
      </c>
      <c r="E7" s="8">
        <v>510000</v>
      </c>
      <c r="F7" s="39">
        <v>544000</v>
      </c>
      <c r="G7" s="39">
        <v>581000</v>
      </c>
      <c r="H7" s="9" t="s">
        <v>23</v>
      </c>
      <c r="I7" s="11">
        <f t="shared" ref="I7:I9" si="0">AVERAGE(E7:G7)</f>
        <v>545000</v>
      </c>
      <c r="J7" s="12">
        <f t="shared" ref="J7:J9" si="1">SQRT(((SUM((POWER(G7-I7,2)),(POWER(F7-I7,2)),(POWER(E7-I7,2)))/(COLUMNS(E7:G7)-1))))</f>
        <v>35510.561809129409</v>
      </c>
      <c r="K7" s="12">
        <f t="shared" ref="K7:K9" si="2">J7/I7*100</f>
        <v>6.5156994145191574</v>
      </c>
      <c r="L7" s="11">
        <f t="shared" ref="L7:L9" si="3">((D7/3)*(SUM(E7:G7)))</f>
        <v>545000</v>
      </c>
      <c r="M7" s="13">
        <f t="shared" ref="M7:M9" si="4">L7/D7</f>
        <v>545000</v>
      </c>
      <c r="N7" s="14">
        <f t="shared" ref="N7:N9" si="5">MIN(E7:G7)</f>
        <v>510000</v>
      </c>
      <c r="O7" s="14">
        <f t="shared" ref="O7:O9" si="6">N7*D7</f>
        <v>510000</v>
      </c>
    </row>
    <row r="8" spans="1:15" ht="46.2" customHeight="1" x14ac:dyDescent="0.3">
      <c r="A8" s="20" t="s">
        <v>29</v>
      </c>
      <c r="B8" s="22" t="s">
        <v>40</v>
      </c>
      <c r="C8" s="19" t="s">
        <v>22</v>
      </c>
      <c r="D8" s="18">
        <v>1</v>
      </c>
      <c r="E8" s="8">
        <v>50000</v>
      </c>
      <c r="F8" s="39">
        <v>51000</v>
      </c>
      <c r="G8" s="39">
        <v>53000</v>
      </c>
      <c r="H8" s="9" t="s">
        <v>23</v>
      </c>
      <c r="I8" s="11">
        <f t="shared" si="0"/>
        <v>51333.333333333336</v>
      </c>
      <c r="J8" s="12">
        <f t="shared" si="1"/>
        <v>1527.5252316519468</v>
      </c>
      <c r="K8" s="12">
        <f t="shared" si="2"/>
        <v>2.9756985032180783</v>
      </c>
      <c r="L8" s="11">
        <f t="shared" si="3"/>
        <v>51333.333333333328</v>
      </c>
      <c r="M8" s="13">
        <f t="shared" si="4"/>
        <v>51333.333333333328</v>
      </c>
      <c r="N8" s="14">
        <f t="shared" si="5"/>
        <v>50000</v>
      </c>
      <c r="O8" s="14">
        <f t="shared" si="6"/>
        <v>50000</v>
      </c>
    </row>
    <row r="9" spans="1:15" s="2" customFormat="1" ht="49.2" customHeight="1" x14ac:dyDescent="0.3">
      <c r="A9" s="20" t="s">
        <v>30</v>
      </c>
      <c r="B9" s="23" t="s">
        <v>39</v>
      </c>
      <c r="C9" s="19" t="s">
        <v>22</v>
      </c>
      <c r="D9" s="18">
        <v>1</v>
      </c>
      <c r="E9" s="8">
        <v>50000</v>
      </c>
      <c r="F9" s="39">
        <v>51000</v>
      </c>
      <c r="G9" s="39">
        <v>53000</v>
      </c>
      <c r="H9" s="9" t="s">
        <v>23</v>
      </c>
      <c r="I9" s="11">
        <f t="shared" si="0"/>
        <v>51333.333333333336</v>
      </c>
      <c r="J9" s="12">
        <f t="shared" si="1"/>
        <v>1527.5252316519468</v>
      </c>
      <c r="K9" s="12">
        <f t="shared" si="2"/>
        <v>2.9756985032180783</v>
      </c>
      <c r="L9" s="11">
        <f t="shared" si="3"/>
        <v>51333.333333333328</v>
      </c>
      <c r="M9" s="13">
        <f t="shared" si="4"/>
        <v>51333.333333333328</v>
      </c>
      <c r="N9" s="14">
        <f t="shared" si="5"/>
        <v>50000</v>
      </c>
      <c r="O9" s="14">
        <f t="shared" si="6"/>
        <v>50000</v>
      </c>
    </row>
    <row r="10" spans="1:15" s="3" customFormat="1" ht="45.6" customHeight="1" x14ac:dyDescent="0.3">
      <c r="A10" s="20" t="s">
        <v>31</v>
      </c>
      <c r="B10" s="23" t="s">
        <v>38</v>
      </c>
      <c r="C10" s="19" t="s">
        <v>22</v>
      </c>
      <c r="D10" s="18">
        <v>1</v>
      </c>
      <c r="E10" s="8">
        <v>195000</v>
      </c>
      <c r="F10" s="39">
        <v>200000</v>
      </c>
      <c r="G10" s="39">
        <v>210000</v>
      </c>
      <c r="H10" s="9" t="s">
        <v>23</v>
      </c>
      <c r="I10" s="11">
        <f t="shared" ref="I10:I12" si="7">AVERAGE(E10:G10)</f>
        <v>201666.66666666666</v>
      </c>
      <c r="J10" s="12">
        <f t="shared" ref="J10:J12" si="8">SQRT(((SUM((POWER(G10-I10,2)),(POWER(F10-I10,2)),(POWER(E10-I10,2)))/(COLUMNS(E10:G10)-1))))</f>
        <v>7637.6261582597335</v>
      </c>
      <c r="K10" s="12">
        <f t="shared" ref="K10:K12" si="9">J10/I10*100</f>
        <v>3.7872526404593723</v>
      </c>
      <c r="L10" s="11">
        <f t="shared" ref="L10:L12" si="10">((D10/3)*(SUM(E10:G10)))</f>
        <v>201666.66666666666</v>
      </c>
      <c r="M10" s="13">
        <f t="shared" ref="M10:M12" si="11">L10/D10</f>
        <v>201666.66666666666</v>
      </c>
      <c r="N10" s="14">
        <f t="shared" ref="N10:N12" si="12">MIN(E10:G10)</f>
        <v>195000</v>
      </c>
      <c r="O10" s="14">
        <f t="shared" ref="O10:O12" si="13">N10*D10</f>
        <v>195000</v>
      </c>
    </row>
    <row r="11" spans="1:15" ht="48.6" customHeight="1" x14ac:dyDescent="0.3">
      <c r="A11" s="20" t="s">
        <v>32</v>
      </c>
      <c r="B11" s="24" t="s">
        <v>37</v>
      </c>
      <c r="C11" s="19" t="s">
        <v>22</v>
      </c>
      <c r="D11" s="18">
        <v>1</v>
      </c>
      <c r="E11" s="8">
        <v>35000</v>
      </c>
      <c r="F11" s="39">
        <v>37000</v>
      </c>
      <c r="G11" s="39">
        <v>40000</v>
      </c>
      <c r="H11" s="9" t="s">
        <v>23</v>
      </c>
      <c r="I11" s="11">
        <f t="shared" si="7"/>
        <v>37333.333333333336</v>
      </c>
      <c r="J11" s="12">
        <f t="shared" si="8"/>
        <v>2516.6114784235833</v>
      </c>
      <c r="K11" s="12">
        <f t="shared" si="9"/>
        <v>6.7409236029203123</v>
      </c>
      <c r="L11" s="11">
        <f t="shared" si="10"/>
        <v>37333.333333333328</v>
      </c>
      <c r="M11" s="13">
        <f t="shared" si="11"/>
        <v>37333.333333333328</v>
      </c>
      <c r="N11" s="14">
        <f t="shared" si="12"/>
        <v>35000</v>
      </c>
      <c r="O11" s="14">
        <f t="shared" si="13"/>
        <v>35000</v>
      </c>
    </row>
    <row r="12" spans="1:15" ht="53.4" customHeight="1" x14ac:dyDescent="0.3">
      <c r="A12" s="20" t="s">
        <v>33</v>
      </c>
      <c r="B12" s="24" t="s">
        <v>36</v>
      </c>
      <c r="C12" s="19" t="s">
        <v>22</v>
      </c>
      <c r="D12" s="18">
        <v>1</v>
      </c>
      <c r="E12" s="8">
        <v>130000</v>
      </c>
      <c r="F12" s="39">
        <v>135000</v>
      </c>
      <c r="G12" s="39">
        <v>140000</v>
      </c>
      <c r="H12" s="9" t="s">
        <v>23</v>
      </c>
      <c r="I12" s="11">
        <f t="shared" si="7"/>
        <v>135000</v>
      </c>
      <c r="J12" s="12">
        <f t="shared" si="8"/>
        <v>5000</v>
      </c>
      <c r="K12" s="12">
        <f t="shared" si="9"/>
        <v>3.7037037037037033</v>
      </c>
      <c r="L12" s="11">
        <f t="shared" si="10"/>
        <v>135000</v>
      </c>
      <c r="M12" s="13">
        <f t="shared" si="11"/>
        <v>135000</v>
      </c>
      <c r="N12" s="14">
        <f t="shared" si="12"/>
        <v>130000</v>
      </c>
      <c r="O12" s="14">
        <f t="shared" si="13"/>
        <v>130000</v>
      </c>
    </row>
    <row r="13" spans="1:15" ht="55.8" customHeight="1" x14ac:dyDescent="0.3">
      <c r="A13" s="20" t="s">
        <v>34</v>
      </c>
      <c r="B13" s="24" t="s">
        <v>35</v>
      </c>
      <c r="C13" s="19" t="s">
        <v>22</v>
      </c>
      <c r="D13" s="18">
        <v>1</v>
      </c>
      <c r="E13" s="8">
        <v>50000</v>
      </c>
      <c r="F13" s="39">
        <v>70000</v>
      </c>
      <c r="G13" s="39">
        <v>85000</v>
      </c>
      <c r="H13" s="9" t="s">
        <v>23</v>
      </c>
      <c r="I13" s="11">
        <f t="shared" ref="I13" si="14">AVERAGE(E13:G13)</f>
        <v>68333.333333333328</v>
      </c>
      <c r="J13" s="12">
        <f t="shared" ref="J13" si="15">SQRT(((SUM((POWER(G13-I13,2)),(POWER(F13-I13,2)),(POWER(E13-I13,2)))/(COLUMNS(E13:G13)-1))))</f>
        <v>17559.422921421232</v>
      </c>
      <c r="K13" s="12">
        <f t="shared" ref="K13" si="16">J13/I13*100</f>
        <v>25.696716470372539</v>
      </c>
      <c r="L13" s="11">
        <f t="shared" ref="L13" si="17">((D13/3)*(SUM(E13:G13)))</f>
        <v>68333.333333333328</v>
      </c>
      <c r="M13" s="13">
        <f t="shared" ref="M13" si="18">L13/D13</f>
        <v>68333.333333333328</v>
      </c>
      <c r="N13" s="14">
        <f t="shared" ref="N13" si="19">MIN(E13:G13)</f>
        <v>50000</v>
      </c>
      <c r="O13" s="14">
        <f t="shared" ref="O13" si="20">N13*D13</f>
        <v>50000</v>
      </c>
    </row>
    <row r="14" spans="1:15" ht="30.6" customHeight="1" x14ac:dyDescent="0.3">
      <c r="A14" s="37" t="s">
        <v>24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14">
        <f>SUM(O8:O13)</f>
        <v>510000</v>
      </c>
    </row>
    <row r="15" spans="1:15" ht="28.2" customHeight="1" x14ac:dyDescent="0.3">
      <c r="A15" s="29" t="s">
        <v>25</v>
      </c>
      <c r="B15" s="30"/>
      <c r="C15" s="30"/>
      <c r="D15" s="30"/>
      <c r="E15" s="30"/>
      <c r="F15" s="30"/>
      <c r="G15" s="30"/>
      <c r="H15" s="30"/>
      <c r="I15" s="15">
        <f>O14</f>
        <v>510000</v>
      </c>
      <c r="J15" s="16" t="s">
        <v>26</v>
      </c>
      <c r="K15" s="16"/>
      <c r="L15" s="16"/>
      <c r="M15" s="16"/>
      <c r="N15" s="16"/>
      <c r="O15" s="17"/>
    </row>
    <row r="16" spans="1:15" ht="46.2" customHeight="1" x14ac:dyDescent="0.3">
      <c r="A16" s="26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ht="50.4" customHeight="1" x14ac:dyDescent="0.3">
      <c r="A17" s="25" t="s">
        <v>28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</sheetData>
  <mergeCells count="14">
    <mergeCell ref="A17:O17"/>
    <mergeCell ref="A16:O16"/>
    <mergeCell ref="N1:O2"/>
    <mergeCell ref="A15:H15"/>
    <mergeCell ref="A5:A6"/>
    <mergeCell ref="B5:B6"/>
    <mergeCell ref="C5:C6"/>
    <mergeCell ref="D5:D6"/>
    <mergeCell ref="A3:O3"/>
    <mergeCell ref="C4:M4"/>
    <mergeCell ref="E5:G5"/>
    <mergeCell ref="I5:K5"/>
    <mergeCell ref="L5:O5"/>
    <mergeCell ref="A14:N14"/>
  </mergeCells>
  <printOptions gridLines="1"/>
  <pageMargins left="0.31496062992126" right="0.31496062992126" top="0.35433070866141703" bottom="0.35433070866141703" header="0.31496062992126" footer="0.31496062992126"/>
  <pageSetup paperSize="9" scale="65" firstPageNumber="0" fitToHeight="0" orientation="landscape" useFirstPageNumber="1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Avangard</cp:lastModifiedBy>
  <cp:revision>1</cp:revision>
  <cp:lastPrinted>2025-08-01T08:58:00Z</cp:lastPrinted>
  <dcterms:created xsi:type="dcterms:W3CDTF">2014-01-15T21:15:00Z</dcterms:created>
  <dcterms:modified xsi:type="dcterms:W3CDTF">2026-09-15T09:58:40Z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AD880AFB568344DC97BCDB34ED8598E4_12</vt:lpwstr>
  </property>
  <property fmtid="{D5CDD505-2E9C-101B-9397-08002B2CF9AE}" pid="3" name="KSOProductBuildVer">
    <vt:lpwstr>1049-12.2.0.23155</vt:lpwstr>
  </property>
</Properties>
</file>