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6440"/>
  </bookViews>
  <sheets>
    <sheet name="Расчет цены" sheetId="2" r:id="rId1"/>
  </sheets>
  <definedNames>
    <definedName name="_xlnm.Print_Area" localSheetId="0">'Расчет цены'!$A$1:$S$23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I10" i="2"/>
  <c r="N7"/>
  <c r="O7" s="1"/>
  <c r="L7"/>
  <c r="M7" s="1"/>
  <c r="I7"/>
  <c r="J7" s="1"/>
  <c r="K7" s="1"/>
  <c r="N6"/>
  <c r="O6" s="1"/>
  <c r="O9" s="1"/>
  <c r="L6"/>
  <c r="M6" s="1"/>
  <c r="I6"/>
  <c r="J6" s="1"/>
  <c r="K6" s="1"/>
  <c r="N5"/>
  <c r="O5" s="1"/>
  <c r="L5"/>
  <c r="M5" s="1"/>
  <c r="I5"/>
  <c r="J5" s="1"/>
  <c r="K5" s="1"/>
  <c r="N8" l="1"/>
  <c r="O8" s="1"/>
  <c r="L8"/>
  <c r="M8" s="1"/>
  <c r="I8"/>
  <c r="J8" s="1"/>
  <c r="K8" s="1"/>
</calcChain>
</file>

<file path=xl/sharedStrings.xml><?xml version="1.0" encoding="utf-8"?>
<sst xmlns="http://schemas.openxmlformats.org/spreadsheetml/2006/main" count="34" uniqueCount="32">
  <si>
    <t xml:space="preserve">Обоснование начальной (максимальной) цены контракта
</t>
  </si>
  <si>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</si>
  <si>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</si>
  <si>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</si>
  <si>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>Ед. изм</t>
  </si>
  <si>
    <t>Кол-во</t>
  </si>
  <si>
    <t>Коммерческие предложения (т. 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</si>
  <si>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</si>
  <si>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</si>
  <si>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</si>
  <si>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</si>
  <si>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</si>
  <si>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</si>
  <si>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</si>
  <si>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</si>
  <si>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Н(М)ЦК, ЦКЕП контракта с учетом округления цены за единицу (руб.)</t>
  </si>
  <si>
    <t>В результате проведенного расчета Н(М)ЦК, ЦКЕП контракта составила:</t>
  </si>
  <si>
    <t>рублей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</si>
  <si>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
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</si>
  <si>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</si>
  <si>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min Цена за единицу изм. с округлением (вниз) до сотых долей после запятой (руб.)</t>
  </si>
  <si>
    <t>ИТОГО</t>
  </si>
  <si>
    <t xml:space="preserve">1 КП </t>
  </si>
  <si>
    <t xml:space="preserve">2 КП </t>
  </si>
  <si>
    <t xml:space="preserve">3 КП </t>
  </si>
  <si>
    <t>Наименование предмета контракта/наименование по окпд/ктру оказание услуг по перевозке пассажиров</t>
  </si>
  <si>
    <t>усл.ед.</t>
  </si>
  <si>
    <t xml:space="preserve">Поставка оборудования УУТЭ:
тепловычислитель «СПТ944» – 1 шт; расходомер «Питерфлоу РС» Ду32– 2 шт; комплект датчиков термосопротивления «КТПТР-01» – 1 к-кт; комплект преобразователей давления «СДВ-И» – 1 к-кт; модем, в комплекте с блоком питания и антенной
</t>
  </si>
  <si>
    <t>Оказание услуг по монтажу оборудования</t>
  </si>
  <si>
    <t>Пуско-наладочные работы</t>
  </si>
  <si>
    <t>Промывка системы отопления, гидравлические испытания,
ввод УУТЭ в эксплуатацию</t>
  </si>
  <si>
    <t>компл.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</si>
</sst>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0.000"/>
    <numFmt numFmtId="165" formatCode="0.0000"/>
    <numFmt numFmtId="166" formatCode="#,##0.00\ _₽"/>
  </numFmts>
  <fonts count="12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0"/>
      <name val="Times New Roman"/>
      <family val="1"/>
      <charset val="204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/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2" fontId="2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 applyProtection="1">
      <alignment wrapText="1"/>
      <protection locked="0"/>
    </xf>
    <xf numFmtId="165" fontId="4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wrapText="1"/>
      <protection locked="0"/>
    </xf>
    <xf numFmtId="165" fontId="7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164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43" fontId="8" fillId="0" borderId="1" xfId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 wrapText="1"/>
    </xf>
    <xf numFmtId="43" fontId="2" fillId="0" borderId="2" xfId="1" applyFont="1" applyBorder="1" applyAlignment="1">
      <alignment vertical="center"/>
    </xf>
    <xf numFmtId="0" fontId="2" fillId="0" borderId="0" xfId="0" applyFont="1" applyAlignment="1">
      <alignment vertical="center"/>
    </xf>
    <xf numFmtId="166" fontId="1" fillId="0" borderId="1" xfId="0" applyNumberFormat="1" applyFont="1" applyBorder="1" applyAlignment="1">
      <alignment horizontal="center" vertical="center" wrapText="1"/>
    </xf>
    <xf numFmtId="166" fontId="1" fillId="0" borderId="1" xfId="1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166" fontId="7" fillId="0" borderId="0" xfId="0" applyNumberFormat="1" applyFont="1" applyAlignment="1" applyProtection="1">
      <alignment horizontal="center" wrapText="1"/>
      <protection locked="0"/>
    </xf>
    <xf numFmtId="0" fontId="11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 applyProtection="1">
      <alignment horizontal="left" vertical="top" wrapText="1"/>
      <protection locked="0"/>
    </xf>
    <xf numFmtId="0" fontId="2" fillId="0" borderId="3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23760</xdr:colOff>
      <xdr:row>3</xdr:row>
      <xdr:rowOff>954720</xdr:rowOff>
    </xdr:from>
    <xdr:to>
      <xdr:col>11</xdr:col>
      <xdr:colOff>1800</xdr:colOff>
      <xdr:row>3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9139680" y="2688120"/>
          <a:ext cx="987480" cy="347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3</xdr:row>
      <xdr:rowOff>923040</xdr:rowOff>
    </xdr:from>
    <xdr:to>
      <xdr:col>10</xdr:col>
      <xdr:colOff>712</xdr:colOff>
      <xdr:row>3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051760" y="2656440"/>
          <a:ext cx="1058040" cy="441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54427</xdr:colOff>
      <xdr:row>3</xdr:row>
      <xdr:rowOff>2676245</xdr:rowOff>
    </xdr:from>
    <xdr:to>
      <xdr:col>11</xdr:col>
      <xdr:colOff>1020534</xdr:colOff>
      <xdr:row>3</xdr:row>
      <xdr:rowOff>3020787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9633856" y="4417959"/>
          <a:ext cx="966107" cy="34454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282600</xdr:colOff>
      <xdr:row>3</xdr:row>
      <xdr:rowOff>1404360</xdr:rowOff>
    </xdr:from>
    <xdr:to>
      <xdr:col>11</xdr:col>
      <xdr:colOff>447840</xdr:colOff>
      <xdr:row>3</xdr:row>
      <xdr:rowOff>1632960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/>
      </xdr:blipFill>
      <xdr:spPr>
        <a:xfrm>
          <a:off x="10407960" y="3137760"/>
          <a:ext cx="16524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T17"/>
  <sheetViews>
    <sheetView tabSelected="1" view="pageBreakPreview" zoomScale="70" zoomScaleNormal="100" zoomScaleSheetLayoutView="70" workbookViewId="0">
      <selection activeCell="O8" sqref="O8"/>
    </sheetView>
  </sheetViews>
  <sheetFormatPr defaultColWidth="8.7109375" defaultRowHeight="15"/>
  <cols>
    <col min="1" max="1" width="3.28515625" style="1" customWidth="1"/>
    <col min="2" max="2" width="38.42578125" style="1" customWidth="1"/>
    <col min="3" max="3" width="6.42578125" style="1" customWidth="1"/>
    <col min="4" max="4" width="6.7109375" style="1" customWidth="1"/>
    <col min="5" max="7" width="15" style="1" customWidth="1"/>
    <col min="8" max="8" width="9.28515625" style="1" customWidth="1"/>
    <col min="9" max="9" width="19.7109375" style="1" customWidth="1"/>
    <col min="10" max="10" width="15.42578125" style="1" customWidth="1"/>
    <col min="11" max="11" width="14.28515625" style="1" customWidth="1"/>
    <col min="12" max="12" width="15.42578125" style="1" customWidth="1"/>
    <col min="13" max="13" width="12.42578125" style="1" customWidth="1"/>
    <col min="14" max="14" width="14.28515625" style="1" customWidth="1"/>
    <col min="15" max="15" width="15.42578125" style="1" customWidth="1"/>
    <col min="16" max="254" width="9.28515625" style="1" customWidth="1"/>
    <col min="255" max="1022" width="9.28515625" customWidth="1"/>
  </cols>
  <sheetData>
    <row r="1" spans="1:15" s="7" customFormat="1" ht="48.75" customHeight="1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s="7" customFormat="1" ht="48.75" customHeight="1">
      <c r="A2" s="6"/>
      <c r="B2" s="6" t="s">
        <v>1</v>
      </c>
      <c r="C2" s="34" t="s">
        <v>2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6"/>
      <c r="O2" s="6"/>
    </row>
    <row r="3" spans="1:15" ht="39" customHeight="1">
      <c r="A3" s="35" t="s">
        <v>3</v>
      </c>
      <c r="B3" s="36" t="s">
        <v>25</v>
      </c>
      <c r="C3" s="35" t="s">
        <v>4</v>
      </c>
      <c r="D3" s="35" t="s">
        <v>5</v>
      </c>
      <c r="E3" s="38" t="s">
        <v>6</v>
      </c>
      <c r="F3" s="39"/>
      <c r="G3" s="40"/>
      <c r="H3" s="8"/>
      <c r="I3" s="41" t="s">
        <v>7</v>
      </c>
      <c r="J3" s="41"/>
      <c r="K3" s="41"/>
      <c r="L3" s="42" t="s">
        <v>8</v>
      </c>
      <c r="M3" s="42"/>
      <c r="N3" s="42"/>
      <c r="O3" s="42"/>
    </row>
    <row r="4" spans="1:15" ht="241.15" customHeight="1">
      <c r="A4" s="35"/>
      <c r="B4" s="36"/>
      <c r="C4" s="37"/>
      <c r="D4" s="35"/>
      <c r="E4" s="9" t="s">
        <v>22</v>
      </c>
      <c r="F4" s="9" t="s">
        <v>23</v>
      </c>
      <c r="G4" s="9" t="s">
        <v>24</v>
      </c>
      <c r="H4" s="9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20</v>
      </c>
      <c r="O4" s="10" t="s">
        <v>15</v>
      </c>
    </row>
    <row r="5" spans="1:15" ht="134.25" customHeight="1">
      <c r="A5" s="30">
        <v>1</v>
      </c>
      <c r="B5" s="32" t="s">
        <v>27</v>
      </c>
      <c r="C5" s="21" t="s">
        <v>31</v>
      </c>
      <c r="D5" s="20">
        <v>1</v>
      </c>
      <c r="E5" s="29">
        <v>180000</v>
      </c>
      <c r="F5" s="29">
        <v>180000</v>
      </c>
      <c r="G5" s="29">
        <v>180000</v>
      </c>
      <c r="H5" s="20"/>
      <c r="I5" s="19">
        <f>AVERAGE(E5:G5)</f>
        <v>180000</v>
      </c>
      <c r="J5" s="21">
        <f>SQRT(((SUM((POWER(G5-I5,2)),(POWER(F5-I5,2)),(POWER(E5-I5,2)))/(COLUMNS(E5:G5)-1))))</f>
        <v>0</v>
      </c>
      <c r="K5" s="21">
        <f>J5/I5*100</f>
        <v>0</v>
      </c>
      <c r="L5" s="19">
        <f>((D5/3)*(SUM(E5:G5)))</f>
        <v>180000</v>
      </c>
      <c r="M5" s="22">
        <f>L5/D5</f>
        <v>180000</v>
      </c>
      <c r="N5" s="24">
        <f>MIN(E5:G5)</f>
        <v>180000</v>
      </c>
      <c r="O5" s="24">
        <f>N5*D5</f>
        <v>180000</v>
      </c>
    </row>
    <row r="6" spans="1:15" ht="30">
      <c r="A6" s="30">
        <v>2</v>
      </c>
      <c r="B6" s="32" t="s">
        <v>28</v>
      </c>
      <c r="C6" s="21" t="s">
        <v>26</v>
      </c>
      <c r="D6" s="20">
        <v>1</v>
      </c>
      <c r="E6" s="29">
        <v>100000</v>
      </c>
      <c r="F6" s="29">
        <v>105000</v>
      </c>
      <c r="G6" s="28">
        <v>105500</v>
      </c>
      <c r="H6" s="20"/>
      <c r="I6" s="19">
        <f>AVERAGE(E6:G6)</f>
        <v>103500</v>
      </c>
      <c r="J6" s="21">
        <f>SQRT(((SUM((POWER(G6-I6,2)),(POWER(F6-I6,2)),(POWER(E6-I6,2)))/(COLUMNS(E6:G6)-1))))</f>
        <v>3041.3812651491098</v>
      </c>
      <c r="K6" s="21">
        <f>J6/I6*100</f>
        <v>2.9385326233324731</v>
      </c>
      <c r="L6" s="19">
        <f>((D6/3)*(SUM(E6:G6)))</f>
        <v>103500</v>
      </c>
      <c r="M6" s="22">
        <f>L6/D6</f>
        <v>103500</v>
      </c>
      <c r="N6" s="24">
        <f>MIN(E6:G6)</f>
        <v>100000</v>
      </c>
      <c r="O6" s="24">
        <f>N6*D6</f>
        <v>100000</v>
      </c>
    </row>
    <row r="7" spans="1:15">
      <c r="A7" s="30">
        <v>3</v>
      </c>
      <c r="B7" s="32" t="s">
        <v>29</v>
      </c>
      <c r="C7" s="21" t="s">
        <v>26</v>
      </c>
      <c r="D7" s="20">
        <v>1</v>
      </c>
      <c r="E7" s="29">
        <v>43000</v>
      </c>
      <c r="F7" s="28">
        <v>50000</v>
      </c>
      <c r="G7" s="28">
        <v>60000</v>
      </c>
      <c r="H7" s="20"/>
      <c r="I7" s="19">
        <f>AVERAGE(E7:G7)</f>
        <v>51000</v>
      </c>
      <c r="J7" s="21">
        <f>SQRT(((SUM((POWER(G7-I7,2)),(POWER(F7-I7,2)),(POWER(E7-I7,2)))/(COLUMNS(E7:G7)-1))))</f>
        <v>8544.0037453175319</v>
      </c>
      <c r="K7" s="21">
        <f>J7/I7*100</f>
        <v>16.752948520230454</v>
      </c>
      <c r="L7" s="19">
        <f>((D7/3)*(SUM(E7:G7)))</f>
        <v>51000</v>
      </c>
      <c r="M7" s="22">
        <f>L7/D7</f>
        <v>51000</v>
      </c>
      <c r="N7" s="24">
        <f>MIN(E7:G7)</f>
        <v>43000</v>
      </c>
      <c r="O7" s="24">
        <f>N7*D7</f>
        <v>43000</v>
      </c>
    </row>
    <row r="8" spans="1:15" ht="45">
      <c r="A8" s="30">
        <v>4</v>
      </c>
      <c r="B8" s="32" t="s">
        <v>30</v>
      </c>
      <c r="C8" s="21" t="s">
        <v>26</v>
      </c>
      <c r="D8" s="20">
        <v>1</v>
      </c>
      <c r="E8" s="29">
        <v>40000</v>
      </c>
      <c r="F8" s="28">
        <v>50000</v>
      </c>
      <c r="G8" s="28">
        <v>60000</v>
      </c>
      <c r="H8" s="20"/>
      <c r="I8" s="19">
        <f>AVERAGE(E8:G8)</f>
        <v>50000</v>
      </c>
      <c r="J8" s="21">
        <f>SQRT(((SUM((POWER(G8-I8,2)),(POWER(F8-I8,2)),(POWER(E8-I8,2)))/(COLUMNS(E8:G8)-1))))</f>
        <v>10000</v>
      </c>
      <c r="K8" s="21">
        <f>J8/I8*100</f>
        <v>20</v>
      </c>
      <c r="L8" s="19">
        <f>((D8/3)*(SUM(E8:G8)))</f>
        <v>50000</v>
      </c>
      <c r="M8" s="22">
        <f>L8/D8</f>
        <v>50000</v>
      </c>
      <c r="N8" s="24">
        <f>MIN(E8:G8)</f>
        <v>40000</v>
      </c>
      <c r="O8" s="24">
        <f>N8*D8</f>
        <v>40000</v>
      </c>
    </row>
    <row r="9" spans="1:15" s="23" customFormat="1" ht="12.75">
      <c r="A9" s="25"/>
      <c r="B9" s="43" t="s">
        <v>21</v>
      </c>
      <c r="C9" s="43"/>
      <c r="D9" s="43"/>
      <c r="E9" s="43"/>
      <c r="F9" s="44"/>
      <c r="G9" s="44"/>
      <c r="H9" s="44"/>
      <c r="I9" s="44"/>
      <c r="J9" s="44"/>
      <c r="K9" s="44"/>
      <c r="L9" s="44"/>
      <c r="M9" s="44"/>
      <c r="N9" s="44"/>
      <c r="O9" s="24">
        <f>SUM(O5:O8)</f>
        <v>363000</v>
      </c>
    </row>
    <row r="10" spans="1:15" s="12" customFormat="1" ht="30" customHeight="1">
      <c r="A10" s="47" t="s">
        <v>16</v>
      </c>
      <c r="B10" s="48"/>
      <c r="C10" s="48"/>
      <c r="D10" s="48"/>
      <c r="E10" s="48"/>
      <c r="F10" s="48"/>
      <c r="G10" s="48"/>
      <c r="H10" s="48"/>
      <c r="I10" s="26">
        <f>O9</f>
        <v>363000</v>
      </c>
      <c r="J10" s="27" t="s">
        <v>17</v>
      </c>
      <c r="K10" s="27"/>
      <c r="L10" s="27"/>
      <c r="M10" s="27"/>
      <c r="N10" s="27"/>
      <c r="O10" s="11"/>
    </row>
    <row r="11" spans="1:15" ht="75" customHeight="1">
      <c r="A11" s="49" t="s">
        <v>18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</row>
    <row r="12" spans="1:15" ht="52.5" customHeight="1">
      <c r="A12" s="50" t="s">
        <v>19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</row>
    <row r="13" spans="1:15" s="3" customFormat="1" ht="15.4" customHeight="1">
      <c r="A13" s="46"/>
      <c r="B13" s="46"/>
      <c r="C13" s="46"/>
      <c r="D13" s="2"/>
      <c r="E13" s="13"/>
      <c r="F13" s="14"/>
      <c r="G13" s="5"/>
    </row>
    <row r="14" spans="1:15" s="3" customFormat="1" ht="11.25" customHeight="1">
      <c r="A14" s="4"/>
      <c r="B14" s="4"/>
      <c r="C14" s="4"/>
      <c r="D14" s="2"/>
      <c r="E14" s="13"/>
      <c r="F14" s="14"/>
      <c r="G14" s="5"/>
    </row>
    <row r="15" spans="1:15" s="18" customFormat="1" ht="21" customHeight="1">
      <c r="A15" s="15"/>
      <c r="B15" s="15"/>
      <c r="C15" s="15"/>
      <c r="D15" s="7"/>
      <c r="E15" s="16"/>
      <c r="F15" s="17"/>
      <c r="G15" s="31"/>
    </row>
    <row r="16" spans="1:15" s="7" customFormat="1" ht="19.5" customHeight="1">
      <c r="A16" s="45"/>
      <c r="B16" s="45"/>
    </row>
    <row r="17" spans="1:7" s="3" customFormat="1" ht="15.75">
      <c r="A17" s="46"/>
      <c r="B17" s="46"/>
      <c r="C17" s="46"/>
      <c r="D17" s="2"/>
      <c r="E17" s="13"/>
      <c r="F17" s="14"/>
      <c r="G17" s="5"/>
    </row>
  </sheetData>
  <mergeCells count="16">
    <mergeCell ref="B9:N9"/>
    <mergeCell ref="A16:B16"/>
    <mergeCell ref="A17:C17"/>
    <mergeCell ref="A10:H10"/>
    <mergeCell ref="A11:O11"/>
    <mergeCell ref="A13:C13"/>
    <mergeCell ref="A12:O12"/>
    <mergeCell ref="A1:O1"/>
    <mergeCell ref="C2:M2"/>
    <mergeCell ref="A3:A4"/>
    <mergeCell ref="B3:B4"/>
    <mergeCell ref="C3:C4"/>
    <mergeCell ref="D3:D4"/>
    <mergeCell ref="E3:G3"/>
    <mergeCell ref="I3:K3"/>
    <mergeCell ref="L3:O3"/>
  </mergeCells>
  <printOptions gridLines="1"/>
  <pageMargins left="0.31496062992125984" right="0.31496062992125984" top="0.35433070866141736" bottom="0.35433070866141736" header="0.31496062992125984" footer="0.31496062992125984"/>
  <pageSetup paperSize="9" scale="56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SaVa</dc:creator>
  <cp:keywords/>
  <dc:description/>
  <cp:lastModifiedBy>Пользователь Windows</cp:lastModifiedBy>
  <cp:revision>1</cp:revision>
  <cp:lastPrinted>2022-02-02T06:43:45Z</cp:lastPrinted>
  <dcterms:created xsi:type="dcterms:W3CDTF">2014-01-15T21:15:09Z</dcterms:created>
  <dcterms:modified xsi:type="dcterms:W3CDTF">2026-09-22T08:01:39Z</dcterms:modified>
  <cp:category/>
  <cp:contentStatus/>
</cp:coreProperties>
</file>