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7.1\Zakupki\ЛП 2025\Электронный магазин\"/>
    </mc:Choice>
  </mc:AlternateContent>
  <bookViews>
    <workbookView xWindow="0" yWindow="0" windowWidth="28800" windowHeight="12300"/>
  </bookViews>
  <sheets>
    <sheet name="Н(М)ЦК" sheetId="5" r:id="rId1"/>
    <sheet name="Метод сопоставимых рыночных цен" sheetId="2" r:id="rId2"/>
    <sheet name="Тарифный метод" sheetId="4" r:id="rId3"/>
    <sheet name="Средневзвешенная цена" sheetId="8" r:id="rId4"/>
  </sheet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0" i="5" l="1"/>
  <c r="M8" i="5"/>
  <c r="T9" i="2" l="1"/>
  <c r="T10" i="2"/>
  <c r="H10" i="5" s="1"/>
  <c r="L10" i="5" s="1"/>
  <c r="T11" i="2"/>
  <c r="M10" i="4"/>
  <c r="Q11" i="2" l="1"/>
  <c r="R11" i="2" s="1"/>
  <c r="M9" i="4"/>
  <c r="J11" i="5"/>
  <c r="J12" i="5"/>
  <c r="H12" i="5"/>
  <c r="J10" i="8"/>
  <c r="J10" i="5" s="1"/>
  <c r="J9" i="8"/>
  <c r="H11" i="5"/>
  <c r="Q8" i="2"/>
  <c r="R8" i="2" s="1"/>
  <c r="Q9" i="2"/>
  <c r="R9" i="2" s="1"/>
  <c r="Q10" i="2"/>
  <c r="R10" i="2" s="1"/>
  <c r="S10" i="2" s="1"/>
  <c r="M8" i="4"/>
  <c r="I10" i="5" s="1"/>
  <c r="M7" i="4"/>
  <c r="E12" i="8"/>
  <c r="D12" i="8"/>
  <c r="C12" i="8"/>
  <c r="B12" i="8"/>
  <c r="A12" i="8"/>
  <c r="E11" i="8"/>
  <c r="D11" i="8"/>
  <c r="C11" i="8"/>
  <c r="B11" i="8"/>
  <c r="A11" i="8"/>
  <c r="E10" i="8"/>
  <c r="D10" i="8"/>
  <c r="C10" i="8"/>
  <c r="B10" i="8"/>
  <c r="A10" i="8"/>
  <c r="L10" i="4"/>
  <c r="B10" i="4"/>
  <c r="A10" i="4"/>
  <c r="L9" i="4"/>
  <c r="B9" i="4"/>
  <c r="A9" i="4"/>
  <c r="L8" i="4"/>
  <c r="B8" i="4"/>
  <c r="A8" i="4"/>
  <c r="Q12" i="2"/>
  <c r="R12" i="2" s="1"/>
  <c r="E12" i="2"/>
  <c r="D12" i="2"/>
  <c r="C12" i="2"/>
  <c r="B12" i="2"/>
  <c r="A12" i="2"/>
  <c r="E11" i="2"/>
  <c r="D11" i="2"/>
  <c r="C11" i="2"/>
  <c r="B11" i="2"/>
  <c r="A11" i="2"/>
  <c r="E10" i="2"/>
  <c r="D10" i="2"/>
  <c r="C10" i="2"/>
  <c r="B10" i="2"/>
  <c r="A10" i="2"/>
  <c r="S11" i="2" l="1"/>
  <c r="S12" i="2"/>
  <c r="L12" i="5"/>
  <c r="L11" i="5"/>
  <c r="M6" i="4"/>
  <c r="M12" i="5" l="1"/>
  <c r="N12" i="5" s="1"/>
  <c r="N11" i="5"/>
  <c r="J9" i="5" l="1"/>
  <c r="E9" i="8"/>
  <c r="D9" i="8"/>
  <c r="C9" i="8"/>
  <c r="B9" i="8"/>
  <c r="A9" i="8"/>
  <c r="H9" i="5"/>
  <c r="I9" i="5"/>
  <c r="L7" i="4"/>
  <c r="B7" i="4"/>
  <c r="A7" i="4"/>
  <c r="E9" i="2"/>
  <c r="D9" i="2"/>
  <c r="C9" i="2"/>
  <c r="B9" i="2"/>
  <c r="A9" i="2"/>
  <c r="S9" i="2" l="1"/>
  <c r="L9" i="5"/>
  <c r="M9" i="5" s="1"/>
  <c r="J8" i="5"/>
  <c r="S8" i="2"/>
  <c r="E8" i="8"/>
  <c r="D8" i="8"/>
  <c r="C8" i="8"/>
  <c r="B8" i="8"/>
  <c r="A8" i="8"/>
  <c r="L6" i="4"/>
  <c r="B6" i="4"/>
  <c r="A6" i="4"/>
  <c r="H8" i="5"/>
  <c r="E8" i="2"/>
  <c r="D8" i="2"/>
  <c r="C8" i="2"/>
  <c r="B8" i="2"/>
  <c r="A8" i="2"/>
  <c r="N9" i="5" l="1"/>
  <c r="L8" i="5"/>
  <c r="N8" i="5" l="1"/>
  <c r="N13" i="5" s="1"/>
  <c r="B5" i="2" l="1"/>
  <c r="A6" i="8" l="1"/>
  <c r="A4" i="4" l="1"/>
</calcChain>
</file>

<file path=xl/sharedStrings.xml><?xml version="1.0" encoding="utf-8"?>
<sst xmlns="http://schemas.openxmlformats.org/spreadsheetml/2006/main" count="146" uniqueCount="121">
  <si>
    <t>№ п/п</t>
  </si>
  <si>
    <t>Основные характеристики объекта закупки</t>
  </si>
  <si>
    <t>Единица измерения</t>
  </si>
  <si>
    <t xml:space="preserve"> Расчет  цены за единицу товара методом сопоставимых рыночных цен (анализа рынка)</t>
  </si>
  <si>
    <t>Кол-во</t>
  </si>
  <si>
    <t>в соответствии с Приказом Министерства здравоохранения Российской Федерации от 19 декабря 2019 г. №1064н</t>
  </si>
  <si>
    <t>МНН</t>
  </si>
  <si>
    <t>Характеристика товара (лекарственная форма, дозировка)</t>
  </si>
  <si>
    <t>Ед. измерения</t>
  </si>
  <si>
    <t>Цена единицы товара  в соответствии с пунктом А части 2 Приказа №1064 н от 19.12.2019, пунктом 1 части 1 статьи 22 ФЗ  от 05.04.2013 №44-ФЗ</t>
  </si>
  <si>
    <t>Цена единицы товара  в соответствии с пунктом А части 2 Приказа №1064 н от 19.12.2019, пунктом 3 части 1 статьи 22 ФЗ  от 05.04.2013 №44-ФЗ</t>
  </si>
  <si>
    <t>Цена единицы товара в соответствии с пунктом Б части 2 Приказа №1064 н от 19.12.2019</t>
  </si>
  <si>
    <t>Цена единицы товара  в соответствии с пунктом В части 2 Приказа №1064 н от 19.12.2019</t>
  </si>
  <si>
    <t>НМЦК, руб.</t>
  </si>
  <si>
    <t>**</t>
  </si>
  <si>
    <t>Итого:</t>
  </si>
  <si>
    <t>ПРИЛОЖЕНИЯ:</t>
  </si>
  <si>
    <t>Приложение 2. Расчет цены за единицу товара "Тарифным методом"</t>
  </si>
  <si>
    <t>**Референтная цена отсутствует в ЕИС</t>
  </si>
  <si>
    <t>Расчет цены за единицу товара "Тарифным методом"</t>
  </si>
  <si>
    <t>№п/п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</si>
  <si>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</si>
  <si>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</si>
  <si>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</si>
  <si>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</si>
  <si>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</si>
  <si>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№ РУ</t>
  </si>
  <si>
    <t>Дата регистрации цены
(№ решения)</t>
  </si>
  <si>
    <t>Штрих-код (EAN13)</t>
  </si>
  <si>
    <t>Дата вступления в силу</t>
  </si>
  <si>
    <t>Ед. товара</t>
  </si>
  <si>
    <t>Цена единицу товара</t>
  </si>
  <si>
    <t>Минимальная цена за единицу товара без НДС и оптовой надбавки, руб.</t>
  </si>
  <si>
    <t xml:space="preserve">   Обоснование начальной (максимальной) цены контракта </t>
  </si>
  <si>
    <t>Приложение 1</t>
  </si>
  <si>
    <t>Приложение 2</t>
  </si>
  <si>
    <t>Дозировка в соответствии с ЕСКЛП, ГРЛС</t>
  </si>
  <si>
    <t>Характеристика товара (форма выпуска, лекарственная форма)</t>
  </si>
  <si>
    <t>Расчет средневзвешенной цены контракта</t>
  </si>
  <si>
    <t>в соответствии с Приказом Министерства здравоохранения Российской Федерации от 19.12.2019 г. № 1064н</t>
  </si>
  <si>
    <t>Кол-во по контракту</t>
  </si>
  <si>
    <t>Сумма по контракту, руб.</t>
  </si>
  <si>
    <t>Средневзвешенная цена (без НДС и оптовой надбавки), руб.</t>
  </si>
  <si>
    <t>* Расчет средневзвешеной цены невозможен в связи с отсутствием заключенных и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расчета.</t>
  </si>
  <si>
    <t xml:space="preserve">*Средневзвешенная цена отсутствует </t>
  </si>
  <si>
    <t xml:space="preserve">Приложение 3. Расчет цены за единицу товара "Средневзвешенная цена" </t>
  </si>
  <si>
    <r>
      <rPr>
        <b/>
        <sz val="12"/>
        <color theme="1"/>
        <rFont val="Times New Roman"/>
        <family val="1"/>
        <charset val="204"/>
      </rPr>
      <t>УТВЕРЖДАЮ</t>
    </r>
    <r>
      <rPr>
        <sz val="12"/>
        <color theme="1"/>
        <rFont val="Times New Roman"/>
        <family val="1"/>
        <charset val="204"/>
      </rPr>
      <t xml:space="preserve">
Главный врач ГБУЗ ЛО "Бокситогорская МБ"
_______________/Ульянов Е.В.
</t>
    </r>
  </si>
  <si>
    <t xml:space="preserve">***Отсутствует в Государственном реестре лекарственных средств </t>
  </si>
  <si>
    <t>Код классификатора ОКПД2</t>
  </si>
  <si>
    <t>Однородность совокупности значений выявленных цен, используемых в расчете Н(М)ЦК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</si>
  <si>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</si>
  <si>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</si>
  <si>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b/>
        <i/>
        <sz val="12"/>
        <color indexed="8"/>
        <rFont val="Times New Roman"/>
        <family val="1"/>
        <charset val="204"/>
      </rPr>
      <t xml:space="preserve">         (не должен превышать 33%)</t>
    </r>
  </si>
  <si>
    <t>Приложение № 3</t>
  </si>
  <si>
    <t>Мин. цена за единицу товара, руб.</t>
  </si>
  <si>
    <t>Приложение 1. Расчет  цены за единицу товара "Методом сопоставимых рыночных цен (анализа рынка)"</t>
  </si>
  <si>
    <t>Цена за единицу товара с НДС 10% и оптовой надбавкой , руб.</t>
  </si>
  <si>
    <t>*</t>
  </si>
  <si>
    <t>Коммерческое предложение, за единицу товара без НДС и оптовой надбавки, руб.</t>
  </si>
  <si>
    <t>Контракт № 142521-24LO от 29.07.2024 г.  цена за ед. изм. (без НДС и оптовой надбавки), руб.</t>
  </si>
  <si>
    <t>Характеристика товара (лекарственная форма)</t>
  </si>
  <si>
    <t>Реестровый номер контракта 2471201725924000130, за единицу товара без НДС и оптовой надбавки, руб.</t>
  </si>
  <si>
    <t>ИНДАПАМИД</t>
  </si>
  <si>
    <t>21.20.10.143</t>
  </si>
  <si>
    <t>Таблетки, покрытые оболочкой</t>
  </si>
  <si>
    <t>2.5 мг</t>
  </si>
  <si>
    <t>шт.</t>
  </si>
  <si>
    <t>таблетки, покрытые оболочкой, 2.5 мг, 10 шт. - упаковки ячейковые контурные (4) - пачки картонные</t>
  </si>
  <si>
    <t>Вл.Вып.к.Перв.Уп.Втор.Уп.Пр.ООО "ПРАНАФАРМ", Россия (6316059876);</t>
  </si>
  <si>
    <t>83,21</t>
  </si>
  <si>
    <t>П-№(006300)-(РГ-RU)</t>
  </si>
  <si>
    <t>23.10.2024 25-7-4301657-ОС-изм</t>
  </si>
  <si>
    <t>КАПТОПРИЛ</t>
  </si>
  <si>
    <t>21.20.10.148</t>
  </si>
  <si>
    <t>Таблетки</t>
  </si>
  <si>
    <t>50 мг</t>
  </si>
  <si>
    <t>Каптоприл</t>
  </si>
  <si>
    <t>26.04.2024 589/20-24/ОС-подтв</t>
  </si>
  <si>
    <t>таблетки, 50 мг, 10 шт. - упаковки ячейковые контурные (2) - пачки картонные</t>
  </si>
  <si>
    <t>Вл.Вып.к.Перв.Уп.Втор.Уп.Пр.Общество с ограниченной ответственностью "Озон" (ООО "Озон"), Россия (6345002063);</t>
  </si>
  <si>
    <t>43,82</t>
  </si>
  <si>
    <t>ЛП-№(002577)-(РГ-RU)</t>
  </si>
  <si>
    <t>ЛОЗАРТАН</t>
  </si>
  <si>
    <t>Лозартан-ВЕРТЕКС</t>
  </si>
  <si>
    <t>Вл.Вып.к.Перв.Уп.Втор.Уп.Пр.Акционерное общество "ВЕРТЕКС" (АО "ВЕРТЕКС"), Россия (7810180435);</t>
  </si>
  <si>
    <t>ЛП-№(005836)-(РГ-RU)</t>
  </si>
  <si>
    <t>Реестровый номер контракта 2780100136924000219, за единицу товара без НДС и оптовой надбавки, руб.</t>
  </si>
  <si>
    <t>Контракт № 132090-24LO от 23.04.2024 г.  цена за ед. изм. (без НДС и оптовой надбавки), руб.</t>
  </si>
  <si>
    <t>СПИРОНОЛАКТОН</t>
  </si>
  <si>
    <t>25 мг</t>
  </si>
  <si>
    <t>Спиронолактон</t>
  </si>
  <si>
    <t>таблетки, 25 мг, 10 шт. - упаковки ячейковые контурные (2) - пачки картонные</t>
  </si>
  <si>
    <t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</t>
  </si>
  <si>
    <t>51,81</t>
  </si>
  <si>
    <t>ЛП-№(006409)-(РГ-RU)</t>
  </si>
  <si>
    <t>01.11.2024 25-7-4303501-изм</t>
  </si>
  <si>
    <t>АПИКСАБАН</t>
  </si>
  <si>
    <t>21.20.10.131</t>
  </si>
  <si>
    <t>5 мг</t>
  </si>
  <si>
    <t>таблетки, покрытые пленочной оболочкой, 5 мг, 20 шт. - банка (1) - пачка картонная</t>
  </si>
  <si>
    <t>Вл.Общество с ограниченной ответственностью "ПРОМОМЕД РУС" (ООО "ПРОМОМЕД РУС"), Россия (7701379527); Вып.к.Перв.Уп.Втор.Уп.Пр.Акционерное Общество "Биохимик" (АО "Биохимик"), Россия (1325030352);</t>
  </si>
  <si>
    <t>581,57</t>
  </si>
  <si>
    <t>ЛП-№(004017)-(РГ-RU)</t>
  </si>
  <si>
    <t>29.07.2024 25-7-4294299-сниж</t>
  </si>
  <si>
    <t>Поставка лекарственных препаратов ЖНВЛП+СЗЛС (заявка № 74)</t>
  </si>
  <si>
    <t>Реестровый номер контракта 2110148723024000433, за единицу товара без НДС и оптовой надбавки, руб.</t>
  </si>
  <si>
    <t>Реестровый номер контракта 2100600225324000286, за единицу товара без НДС и оптовой надбавки, руб.</t>
  </si>
  <si>
    <t>Реестровый номер контракта 1781304746324000217, за единицу товара без НДС и оптовой надбавки, руб.</t>
  </si>
  <si>
    <t>Реестровый номер контракта 1781073227724000030, за единицу товара без НДС и оптовой надбавки, руб.</t>
  </si>
  <si>
    <t>таблетки, покрытые пленочной оболочкой, 50 мг, 30 шт. - упаковки ячейковые контурные (1) - пачки картонные</t>
  </si>
  <si>
    <t>121,30</t>
  </si>
  <si>
    <t>06.09.2024 25-7-4298092-изм</t>
  </si>
  <si>
    <t>* в расчет цены не принимается в соответствии с  п.п. “г” п. 5 Приказа Министерства здравоохранения Российской Федерации от 19 декабря 2019 г. № N 1064н с остаточным сроком годности, на 20 и более процентов отличающимся от остаточного срока годности, предусмотренного заказчиком в описании объекта закупки, для которой осуществляется определение НМЦК</t>
  </si>
  <si>
    <t>Реестровый номер контракта 2471100265125000028, за единицу товара без НДС и оптовой надбавки, руб.*</t>
  </si>
  <si>
    <t>Реестровый номер контракта 2470000118024000420, за единицу товара без НДС и оптовой надбавки, руб.*</t>
  </si>
  <si>
    <t>Реестровый номер контракта 2780804383324001061, за единицу товара без НДС и оптовой надбавки, руб.*</t>
  </si>
  <si>
    <t>Реестровый номер контракта 1471400407924000121, за единицу товара без НДС и оптовой надбавки, руб.*</t>
  </si>
  <si>
    <t xml:space="preserve">**** В связи с тем, что закупка ГБУЗ ЛО "Бокситогорская МБ" признана несостоявшейся по причине отсутствия оферт (низкое значение начальной максимальной цены за единицу товара), значение цены за единицу товара без учета НДС и оптовой надбавки к расчету не принимается. На основании п.12 Приказа Министерства здравоохранения РФ от 19.12.2019г.№1064н: в случае, если на участие в закупке не подано ни одной заявки по НМЦК, начальной цене единицы лекарственного препарата с ценой единицы лекарственного препарата, начальной ценой единицы лекарственного препарата, определенной в соответствии с пунктом 8 настоящего Порядка, при проведении каждой следующей закупки заказчиком устанавливается минимальное значение НМЦК8, минимальное значение начальной цены единицы лекарственного препарата9, следующее после НМЦК, начальной цены единицы лекарственного препарата, на участие в закупке по которой не подано ни одной заявки.     </t>
  </si>
  <si>
    <t>2,08****</t>
  </si>
  <si>
    <t>2,59****</t>
  </si>
  <si>
    <t>29,08****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</si>
</sst>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\ _₽_-;\-* #,##0.00\ _₽_-;_-* &quot;-&quot;??\ _₽_-;_-@_-"/>
    <numFmt numFmtId="164" formatCode="#,##0_ ;\-#,##0\ "/>
    <numFmt numFmtId="165" formatCode="0.000"/>
    <numFmt numFmtId="166" formatCode="0.0000"/>
    <numFmt numFmtId="167" formatCode="0.00000"/>
    <numFmt numFmtId="168" formatCode="#,##0.00\ &quot;₽&quot;"/>
    <numFmt numFmtId="170" formatCode="#,##0.000"/>
    <numFmt numFmtId="171" formatCode="#,##0.0000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rgb="FF00000A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6"/>
      <color rgb="FFFF0000"/>
      <name val="Calibri"/>
      <family val="2"/>
      <charset val="204"/>
    </font>
    <font>
      <sz val="16"/>
      <color theme="1"/>
      <name val="Calibri"/>
      <family val="2"/>
      <charset val="204"/>
    </font>
    <font>
      <b/>
      <sz val="16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9" fillId="0" borderId="0" applyFont="0" applyFill="0" applyBorder="0" applyAlignment="0" applyProtection="0"/>
    <xf numFmtId="0" fontId="9" fillId="0" borderId="0"/>
    <xf numFmtId="0" fontId="12" fillId="0" borderId="0"/>
    <xf numFmtId="43" fontId="22" fillId="0" borderId="0" applyFont="0" applyFill="0" applyBorder="0" applyAlignment="0" applyProtection="0"/>
  </cellStyleXfs>
  <cellXfs count="124">
    <xf numFmtId="0" fontId="0" fillId="0" borderId="0" xfId="0"/>
    <xf numFmtId="0" fontId="7" fillId="0" borderId="0" xfId="1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1" fillId="0" borderId="6" xfId="3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/>
    </xf>
    <xf numFmtId="4" fontId="6" fillId="2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/>
    </xf>
    <xf numFmtId="4" fontId="10" fillId="0" borderId="0" xfId="0" applyNumberFormat="1" applyFont="1"/>
    <xf numFmtId="4" fontId="3" fillId="0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4" fontId="3" fillId="0" borderId="0" xfId="0" applyNumberFormat="1" applyFont="1" applyBorder="1"/>
    <xf numFmtId="0" fontId="10" fillId="0" borderId="0" xfId="0" applyFont="1" applyFill="1"/>
    <xf numFmtId="0" fontId="12" fillId="0" borderId="0" xfId="4" applyFont="1"/>
    <xf numFmtId="49" fontId="12" fillId="0" borderId="0" xfId="4" applyNumberFormat="1" applyFont="1"/>
    <xf numFmtId="165" fontId="12" fillId="0" borderId="0" xfId="4" applyNumberFormat="1" applyFont="1"/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16" fillId="4" borderId="1" xfId="0" applyFont="1" applyFill="1" applyBorder="1" applyAlignment="1">
      <alignment horizontal="center" vertical="center" wrapText="1"/>
    </xf>
    <xf numFmtId="2" fontId="10" fillId="0" borderId="0" xfId="0" applyNumberFormat="1" applyFont="1"/>
    <xf numFmtId="166" fontId="10" fillId="0" borderId="0" xfId="0" applyNumberFormat="1" applyFont="1"/>
    <xf numFmtId="167" fontId="3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Alignment="1">
      <alignment wrapText="1"/>
    </xf>
    <xf numFmtId="0" fontId="17" fillId="4" borderId="1" xfId="0" applyFont="1" applyFill="1" applyBorder="1" applyAlignment="1">
      <alignment horizontal="center" vertical="center" wrapText="1"/>
    </xf>
    <xf numFmtId="0" fontId="13" fillId="0" borderId="5" xfId="4" applyFont="1" applyBorder="1" applyAlignment="1">
      <alignment horizontal="center" vertical="center"/>
    </xf>
    <xf numFmtId="0" fontId="13" fillId="3" borderId="5" xfId="4" applyFont="1" applyFill="1" applyBorder="1" applyAlignment="1" applyProtection="1">
      <alignment horizontal="center" vertical="center" wrapText="1"/>
      <protection locked="0"/>
    </xf>
    <xf numFmtId="49" fontId="13" fillId="3" borderId="5" xfId="4" applyNumberFormat="1" applyFont="1" applyFill="1" applyBorder="1" applyAlignment="1" applyProtection="1">
      <alignment horizontal="center" vertical="center" wrapText="1"/>
      <protection locked="0"/>
    </xf>
    <xf numFmtId="165" fontId="7" fillId="0" borderId="5" xfId="4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" fontId="14" fillId="4" borderId="1" xfId="0" applyNumberFormat="1" applyFont="1" applyFill="1" applyBorder="1" applyAlignment="1">
      <alignment horizontal="center" vertical="center" wrapText="1"/>
    </xf>
    <xf numFmtId="0" fontId="14" fillId="0" borderId="1" xfId="4" applyFont="1" applyBorder="1" applyAlignment="1">
      <alignment vertical="center" wrapText="1" readingOrder="1"/>
    </xf>
    <xf numFmtId="0" fontId="14" fillId="0" borderId="1" xfId="4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 readingOrder="1"/>
    </xf>
    <xf numFmtId="0" fontId="14" fillId="0" borderId="1" xfId="4" applyFont="1" applyBorder="1" applyAlignment="1">
      <alignment horizontal="center" wrapText="1"/>
    </xf>
    <xf numFmtId="14" fontId="14" fillId="0" borderId="1" xfId="4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11" fillId="0" borderId="0" xfId="0" applyFont="1" applyFill="1" applyAlignment="1">
      <alignment horizontal="right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164" fontId="11" fillId="0" borderId="1" xfId="5" applyNumberFormat="1" applyFont="1" applyFill="1" applyBorder="1" applyAlignment="1">
      <alignment horizontal="center" vertical="center" wrapText="1"/>
    </xf>
    <xf numFmtId="164" fontId="11" fillId="0" borderId="2" xfId="5" applyNumberFormat="1" applyFont="1" applyFill="1" applyBorder="1" applyAlignment="1">
      <alignment horizontal="center" vertical="center" wrapText="1"/>
    </xf>
    <xf numFmtId="3" fontId="18" fillId="0" borderId="1" xfId="0" applyNumberFormat="1" applyFont="1" applyFill="1" applyBorder="1" applyAlignment="1">
      <alignment horizontal="center" vertical="center"/>
    </xf>
    <xf numFmtId="4" fontId="18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24" fillId="0" borderId="0" xfId="0" applyFont="1" applyFill="1"/>
    <xf numFmtId="164" fontId="6" fillId="0" borderId="5" xfId="2" applyNumberFormat="1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wrapText="1"/>
    </xf>
    <xf numFmtId="164" fontId="17" fillId="0" borderId="0" xfId="0" applyNumberFormat="1" applyFont="1"/>
    <xf numFmtId="167" fontId="17" fillId="0" borderId="0" xfId="0" applyNumberFormat="1" applyFont="1" applyFill="1"/>
    <xf numFmtId="0" fontId="0" fillId="0" borderId="0" xfId="0" applyFont="1" applyFill="1"/>
    <xf numFmtId="0" fontId="8" fillId="0" borderId="0" xfId="0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1" fillId="0" borderId="0" xfId="1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vertical="center"/>
    </xf>
    <xf numFmtId="0" fontId="0" fillId="0" borderId="0" xfId="0" applyFont="1" applyFill="1" applyBorder="1"/>
    <xf numFmtId="165" fontId="0" fillId="0" borderId="0" xfId="0" applyNumberFormat="1" applyFont="1" applyFill="1"/>
    <xf numFmtId="49" fontId="14" fillId="0" borderId="1" xfId="4" applyNumberFormat="1" applyFont="1" applyBorder="1" applyAlignment="1">
      <alignment horizontal="center" vertical="center" wrapText="1"/>
    </xf>
    <xf numFmtId="0" fontId="21" fillId="0" borderId="0" xfId="0" applyFont="1" applyFill="1" applyAlignment="1">
      <alignment horizontal="right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168" fontId="10" fillId="0" borderId="0" xfId="0" applyNumberFormat="1" applyFont="1"/>
    <xf numFmtId="4" fontId="10" fillId="0" borderId="0" xfId="0" applyNumberFormat="1" applyFont="1" applyFill="1"/>
    <xf numFmtId="4" fontId="17" fillId="0" borderId="0" xfId="0" applyNumberFormat="1" applyFont="1"/>
    <xf numFmtId="4" fontId="2" fillId="0" borderId="1" xfId="2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2" fontId="18" fillId="0" borderId="5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2" fontId="18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left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4" fontId="14" fillId="0" borderId="1" xfId="4" applyNumberFormat="1" applyFont="1" applyBorder="1" applyAlignment="1">
      <alignment horizontal="center" vertical="center" wrapText="1" readingOrder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Alignment="1"/>
    <xf numFmtId="0" fontId="6" fillId="2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5" xfId="1" applyFont="1" applyFill="1" applyBorder="1" applyAlignment="1">
      <alignment horizontal="center" vertical="center" wrapText="1"/>
    </xf>
    <xf numFmtId="0" fontId="20" fillId="0" borderId="9" xfId="1" applyFont="1" applyFill="1" applyBorder="1" applyAlignment="1">
      <alignment horizontal="center" vertical="center" wrapText="1"/>
    </xf>
    <xf numFmtId="49" fontId="4" fillId="0" borderId="0" xfId="4" applyNumberFormat="1" applyFont="1" applyAlignment="1">
      <alignment horizontal="right"/>
    </xf>
    <xf numFmtId="49" fontId="15" fillId="0" borderId="0" xfId="4" applyNumberFormat="1" applyFont="1" applyAlignment="1">
      <alignment horizontal="right"/>
    </xf>
    <xf numFmtId="0" fontId="4" fillId="0" borderId="0" xfId="4" applyFont="1" applyAlignment="1">
      <alignment horizontal="center"/>
    </xf>
    <xf numFmtId="0" fontId="4" fillId="0" borderId="0" xfId="4" applyFont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170" fontId="3" fillId="0" borderId="5" xfId="0" applyNumberFormat="1" applyFont="1" applyFill="1" applyBorder="1" applyAlignment="1">
      <alignment horizontal="center" vertical="center"/>
    </xf>
    <xf numFmtId="171" fontId="3" fillId="0" borderId="5" xfId="0" applyNumberFormat="1" applyFont="1" applyFill="1" applyBorder="1" applyAlignment="1">
      <alignment horizontal="center" vertical="center"/>
    </xf>
  </cellXfs>
  <cellStyles count="6">
    <cellStyle name="Обычный" xfId="0" builtinId="0"/>
    <cellStyle name="Обычный 11" xfId="3"/>
    <cellStyle name="Обычный 2" xfId="4"/>
    <cellStyle name="Обычный 3" xfId="1"/>
    <cellStyle name="Финансовый" xfId="2" builtinId="3"/>
    <cellStyle name="Финансовый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57150</xdr:colOff>
      <xdr:row>4</xdr:row>
      <xdr:rowOff>1743075</xdr:rowOff>
    </xdr:from>
    <xdr:to>
      <xdr:col>19</xdr:col>
      <xdr:colOff>38100</xdr:colOff>
      <xdr:row>4</xdr:row>
      <xdr:rowOff>2105025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44275" y="600075"/>
          <a:ext cx="933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17</xdr:col>
      <xdr:colOff>198343</xdr:colOff>
      <xdr:row>6</xdr:row>
      <xdr:rowOff>616324</xdr:rowOff>
    </xdr:from>
    <xdr:to>
      <xdr:col>17</xdr:col>
      <xdr:colOff>1456765</xdr:colOff>
      <xdr:row>6</xdr:row>
      <xdr:rowOff>1120588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0637" y="2039471"/>
          <a:ext cx="1258422" cy="5042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10</xdr:row>
      <xdr:rowOff>0</xdr:rowOff>
    </xdr:from>
    <xdr:to>
      <xdr:col>8</xdr:col>
      <xdr:colOff>7620</xdr:colOff>
      <xdr:row>10</xdr:row>
      <xdr:rowOff>7620</xdr:rowOff>
    </xdr:to>
    <xdr:pic>
      <xdr:nvPicPr>
        <xdr:cNvPr id="5" name="Рисунок 4" descr="http://grls.rosminzdrav.ru/gfx/blank.gif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94620" y="5417820"/>
          <a:ext cx="762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10</xdr:row>
      <xdr:rowOff>0</xdr:rowOff>
    </xdr:from>
    <xdr:to>
      <xdr:col>13</xdr:col>
      <xdr:colOff>121920</xdr:colOff>
      <xdr:row>10</xdr:row>
      <xdr:rowOff>121920</xdr:rowOff>
    </xdr:to>
    <xdr:pic>
      <xdr:nvPicPr>
        <xdr:cNvPr id="6" name="Рисунок 5" descr="История изменения цен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84780" y="5417820"/>
          <a:ext cx="121920" cy="121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7620</xdr:colOff>
      <xdr:row>10</xdr:row>
      <xdr:rowOff>7620</xdr:rowOff>
    </xdr:to>
    <xdr:pic>
      <xdr:nvPicPr>
        <xdr:cNvPr id="7" name="Рисунок 6" descr="http://grls.rosminzdrav.ru/gfx/blank.gif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0" y="5974080"/>
          <a:ext cx="762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topLeftCell="A4" zoomScale="86" zoomScaleNormal="86" workbookViewId="0">
      <selection activeCell="L22" sqref="L22"/>
    </sheetView>
  </sheetViews>
  <sheetFormatPr defaultColWidth="8.85546875" defaultRowHeight="15.75" x14ac:dyDescent="0.25"/>
  <cols>
    <col min="1" max="1" width="5.5703125" style="2" customWidth="1"/>
    <col min="2" max="3" width="24.7109375" style="2" customWidth="1"/>
    <col min="4" max="4" width="24.28515625" style="2" customWidth="1"/>
    <col min="5" max="6" width="12.7109375" style="3" customWidth="1"/>
    <col min="7" max="7" width="14.7109375" style="3" customWidth="1"/>
    <col min="8" max="8" width="27.28515625" style="2" customWidth="1"/>
    <col min="9" max="9" width="28.28515625" style="2" customWidth="1"/>
    <col min="10" max="10" width="23.42578125" style="2" customWidth="1"/>
    <col min="11" max="11" width="21" style="2" customWidth="1"/>
    <col min="12" max="12" width="18.5703125" style="2" customWidth="1"/>
    <col min="13" max="13" width="17.28515625" style="17" customWidth="1"/>
    <col min="14" max="14" width="22" style="2" customWidth="1"/>
    <col min="15" max="15" width="26" style="12" customWidth="1"/>
    <col min="16" max="16" width="14.5703125" style="12" customWidth="1"/>
    <col min="17" max="17" width="16.140625" style="2" customWidth="1"/>
    <col min="18" max="16384" width="8.85546875" style="2"/>
  </cols>
  <sheetData>
    <row r="1" spans="1:17" x14ac:dyDescent="0.25">
      <c r="L1" s="101"/>
      <c r="M1" s="101"/>
      <c r="N1" s="101"/>
    </row>
    <row r="2" spans="1:17" ht="103.15" customHeight="1" x14ac:dyDescent="0.25">
      <c r="K2" s="105" t="s">
        <v>46</v>
      </c>
      <c r="L2" s="105"/>
      <c r="M2" s="105"/>
      <c r="N2" s="105"/>
    </row>
    <row r="3" spans="1:17" x14ac:dyDescent="0.25">
      <c r="L3" s="102"/>
      <c r="M3" s="102"/>
      <c r="N3" s="102"/>
    </row>
    <row r="4" spans="1:17" x14ac:dyDescent="0.25">
      <c r="A4" s="103" t="s">
        <v>33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</row>
    <row r="5" spans="1:17" x14ac:dyDescent="0.25">
      <c r="A5" s="25"/>
      <c r="B5" s="103" t="s">
        <v>5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</row>
    <row r="6" spans="1:17" x14ac:dyDescent="0.25">
      <c r="A6" s="99" t="s">
        <v>104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</row>
    <row r="7" spans="1:17" ht="120" customHeight="1" x14ac:dyDescent="0.25">
      <c r="A7" s="4" t="s">
        <v>0</v>
      </c>
      <c r="B7" s="23" t="s">
        <v>6</v>
      </c>
      <c r="C7" s="4" t="s">
        <v>48</v>
      </c>
      <c r="D7" s="4" t="s">
        <v>60</v>
      </c>
      <c r="E7" s="6" t="s">
        <v>36</v>
      </c>
      <c r="F7" s="6" t="s">
        <v>8</v>
      </c>
      <c r="G7" s="6" t="s">
        <v>4</v>
      </c>
      <c r="H7" s="4" t="s">
        <v>9</v>
      </c>
      <c r="I7" s="4" t="s">
        <v>10</v>
      </c>
      <c r="J7" s="4" t="s">
        <v>11</v>
      </c>
      <c r="K7" s="7" t="s">
        <v>12</v>
      </c>
      <c r="L7" s="4" t="s">
        <v>54</v>
      </c>
      <c r="M7" s="8" t="s">
        <v>56</v>
      </c>
      <c r="N7" s="5" t="s">
        <v>13</v>
      </c>
    </row>
    <row r="8" spans="1:17" ht="31.5" x14ac:dyDescent="0.25">
      <c r="A8" s="21">
        <v>1</v>
      </c>
      <c r="B8" s="31" t="s">
        <v>62</v>
      </c>
      <c r="C8" s="31" t="s">
        <v>63</v>
      </c>
      <c r="D8" s="26" t="s">
        <v>64</v>
      </c>
      <c r="E8" s="22" t="s">
        <v>65</v>
      </c>
      <c r="F8" s="22" t="s">
        <v>66</v>
      </c>
      <c r="G8" s="58">
        <v>1200</v>
      </c>
      <c r="H8" s="10">
        <f>'Метод сопоставимых рыночных цен'!T8</f>
        <v>5.0999999999999996</v>
      </c>
      <c r="I8" s="9" t="s">
        <v>118</v>
      </c>
      <c r="J8" s="10" t="str">
        <f>'Средневзвешенная цена'!J8</f>
        <v>*</v>
      </c>
      <c r="K8" s="9" t="s">
        <v>14</v>
      </c>
      <c r="L8" s="11">
        <f t="shared" ref="L8:L9" si="0">MIN(H8,I8,J8)</f>
        <v>5.0999999999999996</v>
      </c>
      <c r="M8" s="11">
        <f>L8*1.1*1.15</f>
        <v>6.45</v>
      </c>
      <c r="N8" s="11">
        <f t="shared" ref="N8:N10" si="1">M8*G8</f>
        <v>7740</v>
      </c>
      <c r="Q8" s="75"/>
    </row>
    <row r="9" spans="1:17" x14ac:dyDescent="0.25">
      <c r="A9" s="21">
        <v>2</v>
      </c>
      <c r="B9" s="31" t="s">
        <v>72</v>
      </c>
      <c r="C9" s="31" t="s">
        <v>73</v>
      </c>
      <c r="D9" s="26" t="s">
        <v>74</v>
      </c>
      <c r="E9" s="87" t="s">
        <v>75</v>
      </c>
      <c r="F9" s="87" t="s">
        <v>66</v>
      </c>
      <c r="G9" s="88">
        <v>1000</v>
      </c>
      <c r="H9" s="10">
        <f>'Метод сопоставимых рыночных цен'!T9</f>
        <v>2.19</v>
      </c>
      <c r="I9" s="9">
        <f>'Тарифный метод'!M7</f>
        <v>2.19</v>
      </c>
      <c r="J9" s="10">
        <f>'Средневзвешенная цена'!J9</f>
        <v>2.19</v>
      </c>
      <c r="K9" s="9" t="s">
        <v>14</v>
      </c>
      <c r="L9" s="11">
        <f t="shared" si="0"/>
        <v>2.19</v>
      </c>
      <c r="M9" s="11">
        <f>L9*1.1*1.2</f>
        <v>2.89</v>
      </c>
      <c r="N9" s="11">
        <f t="shared" si="1"/>
        <v>2890</v>
      </c>
      <c r="Q9" s="75"/>
    </row>
    <row r="10" spans="1:17" ht="31.5" x14ac:dyDescent="0.25">
      <c r="A10" s="21">
        <v>3</v>
      </c>
      <c r="B10" s="31" t="s">
        <v>82</v>
      </c>
      <c r="C10" s="31" t="s">
        <v>73</v>
      </c>
      <c r="D10" s="26" t="s">
        <v>64</v>
      </c>
      <c r="E10" s="22" t="s">
        <v>75</v>
      </c>
      <c r="F10" s="22" t="s">
        <v>66</v>
      </c>
      <c r="G10" s="58">
        <v>2700</v>
      </c>
      <c r="H10" s="10">
        <f>'Метод сопоставимых рыночных цен'!T10</f>
        <v>4.04</v>
      </c>
      <c r="I10" s="9">
        <f>'Тарифный метод'!M8</f>
        <v>4.04</v>
      </c>
      <c r="J10" s="10">
        <f>'Средневзвешенная цена'!J10</f>
        <v>5.5</v>
      </c>
      <c r="K10" s="9" t="s">
        <v>14</v>
      </c>
      <c r="L10" s="11">
        <f>H10</f>
        <v>4.04</v>
      </c>
      <c r="M10" s="122">
        <v>5.1130000000000004</v>
      </c>
      <c r="N10" s="11">
        <f t="shared" si="1"/>
        <v>13805.1</v>
      </c>
      <c r="Q10" s="75"/>
    </row>
    <row r="11" spans="1:17" x14ac:dyDescent="0.25">
      <c r="A11" s="21">
        <v>4</v>
      </c>
      <c r="B11" s="31" t="s">
        <v>88</v>
      </c>
      <c r="C11" s="31" t="s">
        <v>63</v>
      </c>
      <c r="D11" s="26" t="s">
        <v>74</v>
      </c>
      <c r="E11" s="22" t="s">
        <v>89</v>
      </c>
      <c r="F11" s="22" t="s">
        <v>66</v>
      </c>
      <c r="G11" s="58">
        <v>5000</v>
      </c>
      <c r="H11" s="10">
        <f>'Метод сопоставимых рыночных цен'!T11</f>
        <v>3.6</v>
      </c>
      <c r="I11" s="9" t="s">
        <v>119</v>
      </c>
      <c r="J11" s="10" t="str">
        <f>'Средневзвешенная цена'!J11</f>
        <v>*</v>
      </c>
      <c r="K11" s="9" t="s">
        <v>14</v>
      </c>
      <c r="L11" s="11">
        <f t="shared" ref="L10:L12" si="2">MIN(H11,I11,J11)</f>
        <v>3.6</v>
      </c>
      <c r="M11" s="123">
        <v>4.7575000000000003</v>
      </c>
      <c r="N11" s="11">
        <f t="shared" ref="N10:N12" si="3">M11*G11</f>
        <v>23787.5</v>
      </c>
      <c r="Q11" s="75"/>
    </row>
    <row r="12" spans="1:17" ht="31.5" x14ac:dyDescent="0.25">
      <c r="A12" s="21">
        <v>5</v>
      </c>
      <c r="B12" s="31" t="s">
        <v>96</v>
      </c>
      <c r="C12" s="31" t="s">
        <v>97</v>
      </c>
      <c r="D12" s="26" t="s">
        <v>64</v>
      </c>
      <c r="E12" s="87" t="s">
        <v>98</v>
      </c>
      <c r="F12" s="87" t="s">
        <v>66</v>
      </c>
      <c r="G12" s="88">
        <v>800</v>
      </c>
      <c r="H12" s="10">
        <f>'Метод сопоставимых рыночных цен'!T12</f>
        <v>35.75</v>
      </c>
      <c r="I12" s="9" t="s">
        <v>120</v>
      </c>
      <c r="J12" s="10" t="str">
        <f>'Средневзвешенная цена'!J12</f>
        <v>*</v>
      </c>
      <c r="K12" s="9" t="s">
        <v>14</v>
      </c>
      <c r="L12" s="11">
        <f t="shared" si="2"/>
        <v>35.75</v>
      </c>
      <c r="M12" s="11">
        <f>L12*1.1*1.1</f>
        <v>43.26</v>
      </c>
      <c r="N12" s="11">
        <f t="shared" si="3"/>
        <v>34608</v>
      </c>
      <c r="Q12" s="75"/>
    </row>
    <row r="13" spans="1:17" x14ac:dyDescent="0.25">
      <c r="A13" s="96" t="s">
        <v>15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8"/>
      <c r="N13" s="13">
        <f>SUM(N8:N12)</f>
        <v>82830.600000000006</v>
      </c>
      <c r="Q13" s="12"/>
    </row>
    <row r="14" spans="1:17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6"/>
    </row>
    <row r="15" spans="1:17" x14ac:dyDescent="0.25">
      <c r="A15" s="93" t="s">
        <v>16</v>
      </c>
      <c r="B15" s="94"/>
      <c r="C15" s="94"/>
      <c r="D15" s="94"/>
      <c r="G15" s="30"/>
      <c r="K15" s="14"/>
      <c r="L15" s="14"/>
      <c r="M15" s="29"/>
      <c r="N15" s="16"/>
    </row>
    <row r="16" spans="1:17" x14ac:dyDescent="0.25">
      <c r="A16" s="92" t="s">
        <v>55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29"/>
      <c r="N16" s="27"/>
    </row>
    <row r="17" spans="1:16" x14ac:dyDescent="0.25">
      <c r="A17" s="92" t="s">
        <v>17</v>
      </c>
      <c r="B17" s="92"/>
      <c r="C17" s="92"/>
      <c r="D17" s="92"/>
      <c r="E17" s="92"/>
      <c r="F17" s="92"/>
      <c r="G17" s="92"/>
      <c r="H17" s="92"/>
      <c r="I17" s="92"/>
      <c r="J17" s="92"/>
      <c r="K17" s="24"/>
      <c r="L17" s="24"/>
      <c r="M17" s="15"/>
      <c r="N17" s="27"/>
    </row>
    <row r="18" spans="1:16" s="17" customFormat="1" x14ac:dyDescent="0.25">
      <c r="A18" s="95" t="s">
        <v>45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76"/>
      <c r="P18" s="76"/>
    </row>
    <row r="19" spans="1:16" s="59" customFormat="1" x14ac:dyDescent="0.25">
      <c r="A19" s="59" t="s">
        <v>44</v>
      </c>
      <c r="E19" s="60"/>
      <c r="F19" s="60"/>
      <c r="G19" s="60"/>
      <c r="I19" s="61"/>
      <c r="M19" s="62"/>
      <c r="O19" s="77"/>
      <c r="P19" s="77"/>
    </row>
    <row r="20" spans="1:16" ht="15.75" customHeight="1" x14ac:dyDescent="0.25">
      <c r="A20" s="92" t="s">
        <v>18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</row>
    <row r="21" spans="1:16" x14ac:dyDescent="0.25">
      <c r="A21" s="59" t="s">
        <v>47</v>
      </c>
      <c r="B21" s="59"/>
      <c r="C21" s="59"/>
      <c r="D21" s="59"/>
      <c r="E21" s="60"/>
      <c r="F21" s="60"/>
      <c r="K21" s="28"/>
    </row>
    <row r="22" spans="1:16" ht="157.5" customHeight="1" x14ac:dyDescent="0.25">
      <c r="A22" s="121" t="s">
        <v>117</v>
      </c>
      <c r="B22" s="121"/>
      <c r="C22" s="121"/>
      <c r="D22" s="121"/>
      <c r="E22" s="121"/>
      <c r="F22" s="121"/>
      <c r="G22" s="121"/>
      <c r="K22" s="28"/>
    </row>
  </sheetData>
  <mergeCells count="13">
    <mergeCell ref="A22:G22"/>
    <mergeCell ref="A13:M13"/>
    <mergeCell ref="A6:N6"/>
    <mergeCell ref="L1:N1"/>
    <mergeCell ref="L3:N3"/>
    <mergeCell ref="A4:N4"/>
    <mergeCell ref="B5:N5"/>
    <mergeCell ref="K2:N2"/>
    <mergeCell ref="A20:N20"/>
    <mergeCell ref="A15:D15"/>
    <mergeCell ref="A16:L16"/>
    <mergeCell ref="A17:J17"/>
    <mergeCell ref="A18:N18"/>
  </mergeCells>
  <pageMargins left="0.7" right="0.7" top="0.75" bottom="0.75" header="0.3" footer="0.3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15"/>
  <sheetViews>
    <sheetView zoomScale="85" zoomScaleNormal="85" zoomScaleSheetLayoutView="100" workbookViewId="0">
      <selection activeCell="F10" sqref="F10"/>
    </sheetView>
  </sheetViews>
  <sheetFormatPr defaultColWidth="9.140625" defaultRowHeight="15" x14ac:dyDescent="0.25"/>
  <cols>
    <col min="1" max="1" width="5" style="63" customWidth="1"/>
    <col min="2" max="2" width="37" style="63" customWidth="1"/>
    <col min="3" max="3" width="29.85546875" style="63" customWidth="1"/>
    <col min="4" max="4" width="22" style="63" customWidth="1"/>
    <col min="5" max="5" width="20.28515625" style="63" customWidth="1"/>
    <col min="6" max="19" width="24.28515625" style="63" customWidth="1"/>
    <col min="20" max="20" width="23.28515625" style="63" customWidth="1"/>
    <col min="21" max="21" width="4.42578125" style="63" hidden="1" customWidth="1"/>
    <col min="22" max="22" width="25.28515625" style="63" customWidth="1"/>
    <col min="23" max="16384" width="9.140625" style="63"/>
  </cols>
  <sheetData>
    <row r="2" spans="1:21" x14ac:dyDescent="0.25">
      <c r="T2" s="67" t="s">
        <v>34</v>
      </c>
    </row>
    <row r="3" spans="1:21" ht="18" customHeight="1" x14ac:dyDescent="0.25">
      <c r="A3" s="64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68"/>
    </row>
    <row r="4" spans="1:21" ht="15" customHeight="1" x14ac:dyDescent="0.25">
      <c r="A4" s="64"/>
      <c r="B4" s="106" t="s">
        <v>3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68"/>
    </row>
    <row r="5" spans="1:21" ht="24.75" customHeight="1" x14ac:dyDescent="0.25">
      <c r="A5" s="1"/>
      <c r="B5" s="108" t="str">
        <f>'Н(М)ЦК'!A6</f>
        <v>Поставка лекарственных препаратов ЖНВЛП+СЗЛС (заявка № 74)</v>
      </c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68"/>
    </row>
    <row r="6" spans="1:21" ht="39.75" customHeight="1" x14ac:dyDescent="0.25">
      <c r="A6" s="112" t="s">
        <v>0</v>
      </c>
      <c r="B6" s="112" t="s">
        <v>1</v>
      </c>
      <c r="C6" s="112" t="s">
        <v>37</v>
      </c>
      <c r="D6" s="112" t="s">
        <v>36</v>
      </c>
      <c r="E6" s="112" t="s">
        <v>2</v>
      </c>
      <c r="F6" s="110" t="s">
        <v>58</v>
      </c>
      <c r="G6" s="110" t="s">
        <v>61</v>
      </c>
      <c r="H6" s="110" t="s">
        <v>113</v>
      </c>
      <c r="I6" s="110" t="s">
        <v>114</v>
      </c>
      <c r="J6" s="110" t="s">
        <v>105</v>
      </c>
      <c r="K6" s="110" t="s">
        <v>106</v>
      </c>
      <c r="L6" s="110" t="s">
        <v>86</v>
      </c>
      <c r="M6" s="110" t="s">
        <v>107</v>
      </c>
      <c r="N6" s="110" t="s">
        <v>108</v>
      </c>
      <c r="O6" s="110" t="s">
        <v>115</v>
      </c>
      <c r="P6" s="110" t="s">
        <v>116</v>
      </c>
      <c r="Q6" s="109" t="s">
        <v>49</v>
      </c>
      <c r="R6" s="109"/>
      <c r="S6" s="109"/>
      <c r="T6" s="112" t="s">
        <v>32</v>
      </c>
      <c r="U6" s="68"/>
    </row>
    <row r="7" spans="1:21" ht="94.5" customHeight="1" x14ac:dyDescent="0.25">
      <c r="A7" s="113"/>
      <c r="B7" s="113"/>
      <c r="C7" s="113"/>
      <c r="D7" s="113"/>
      <c r="E7" s="113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73" t="s">
        <v>50</v>
      </c>
      <c r="R7" s="73" t="s">
        <v>51</v>
      </c>
      <c r="S7" s="74" t="s">
        <v>52</v>
      </c>
      <c r="T7" s="113"/>
      <c r="U7" s="69"/>
    </row>
    <row r="8" spans="1:21" ht="31.5" x14ac:dyDescent="0.25">
      <c r="A8" s="65">
        <f>'Н(М)ЦК'!A8</f>
        <v>1</v>
      </c>
      <c r="B8" s="43" t="str">
        <f>'Н(М)ЦК'!B8</f>
        <v>ИНДАПАМИД</v>
      </c>
      <c r="C8" s="43" t="str">
        <f>'Н(М)ЦК'!D8</f>
        <v>Таблетки, покрытые оболочкой</v>
      </c>
      <c r="D8" s="43" t="str">
        <f>'Н(М)ЦК'!E8</f>
        <v>2.5 мг</v>
      </c>
      <c r="E8" s="43" t="str">
        <f>'Н(М)ЦК'!F8</f>
        <v>шт.</v>
      </c>
      <c r="F8" s="90">
        <v>5.0999999999999996</v>
      </c>
      <c r="G8" s="90"/>
      <c r="H8" s="90">
        <v>2.12</v>
      </c>
      <c r="I8" s="90">
        <v>2.12</v>
      </c>
      <c r="J8" s="90"/>
      <c r="K8" s="90"/>
      <c r="L8" s="90"/>
      <c r="M8" s="90"/>
      <c r="N8" s="90"/>
      <c r="O8" s="90"/>
      <c r="P8" s="90"/>
      <c r="Q8" s="78">
        <f>AVERAGE(F8:J8)</f>
        <v>3.11</v>
      </c>
      <c r="R8" s="78">
        <f>SQRT(((SUM((POWER(F8-Q8,2)),(POWER(H8-Q8,2)),(POWER(I8-Q8,2)),)/(COLUMNS(F8:P8)-1))))</f>
        <v>0.77</v>
      </c>
      <c r="S8" s="78">
        <f t="shared" ref="S8" si="0">R8/Q8*100</f>
        <v>24.76</v>
      </c>
      <c r="T8" s="90">
        <v>5.0999999999999996</v>
      </c>
      <c r="U8" s="69"/>
    </row>
    <row r="9" spans="1:21" ht="15.75" x14ac:dyDescent="0.25">
      <c r="A9" s="65">
        <f>'Н(М)ЦК'!A9</f>
        <v>2</v>
      </c>
      <c r="B9" s="43" t="str">
        <f>'Н(М)ЦК'!B9</f>
        <v>КАПТОПРИЛ</v>
      </c>
      <c r="C9" s="43" t="str">
        <f>'Н(М)ЦК'!D9</f>
        <v>Таблетки</v>
      </c>
      <c r="D9" s="43" t="str">
        <f>'Н(М)ЦК'!E9</f>
        <v>50 мг</v>
      </c>
      <c r="E9" s="43" t="str">
        <f>'Н(М)ЦК'!F9</f>
        <v>шт.</v>
      </c>
      <c r="F9" s="90">
        <v>2.19</v>
      </c>
      <c r="G9" s="90"/>
      <c r="H9" s="90"/>
      <c r="I9" s="90"/>
      <c r="J9" s="90">
        <v>2.4</v>
      </c>
      <c r="K9" s="90">
        <v>2.56</v>
      </c>
      <c r="L9" s="90"/>
      <c r="M9" s="90"/>
      <c r="N9" s="90"/>
      <c r="O9" s="90"/>
      <c r="P9" s="90"/>
      <c r="Q9" s="78">
        <f>AVERAGE(F9:L9)</f>
        <v>2.38</v>
      </c>
      <c r="R9" s="78">
        <f>SQRT(((SUM((POWER(F9-Q9,2)),(POWER(J9-Q9,2)),(POWER(K9-Q9,2)),)/(COLUMNS(F9:P9)-1))))</f>
        <v>0.08</v>
      </c>
      <c r="S9" s="78">
        <f t="shared" ref="S9:S11" si="1">R9/Q9*100</f>
        <v>3.36</v>
      </c>
      <c r="T9" s="90">
        <f>MIN(F9:P9)</f>
        <v>2.19</v>
      </c>
      <c r="U9" s="69"/>
    </row>
    <row r="10" spans="1:21" ht="31.5" x14ac:dyDescent="0.25">
      <c r="A10" s="65">
        <f>'Н(М)ЦК'!A10</f>
        <v>3</v>
      </c>
      <c r="B10" s="43" t="str">
        <f>'Н(М)ЦК'!B10</f>
        <v>ЛОЗАРТАН</v>
      </c>
      <c r="C10" s="43" t="str">
        <f>'Н(М)ЦК'!D10</f>
        <v>Таблетки, покрытые оболочкой</v>
      </c>
      <c r="D10" s="43" t="str">
        <f>'Н(М)ЦК'!E10</f>
        <v>50 мг</v>
      </c>
      <c r="E10" s="43" t="str">
        <f>'Н(М)ЦК'!F10</f>
        <v>шт.</v>
      </c>
      <c r="F10" s="90">
        <v>4.04</v>
      </c>
      <c r="G10" s="90">
        <v>4.13</v>
      </c>
      <c r="H10" s="90"/>
      <c r="I10" s="90"/>
      <c r="J10" s="90"/>
      <c r="K10" s="90"/>
      <c r="L10" s="90">
        <v>4.13</v>
      </c>
      <c r="M10" s="90"/>
      <c r="N10" s="90"/>
      <c r="O10" s="90"/>
      <c r="P10" s="90"/>
      <c r="Q10" s="78">
        <f>AVERAGE(F10:O10)</f>
        <v>4.0999999999999996</v>
      </c>
      <c r="R10" s="78">
        <f>SQRT(((SUM((POWER(L10-Q10,2)),(POWER(G10-Q10,2)),(POWER(F10-Q10,2)),)/(COLUMNS(F10:P10)-1))))</f>
        <v>0.02</v>
      </c>
      <c r="S10" s="78">
        <f t="shared" si="1"/>
        <v>0.49</v>
      </c>
      <c r="T10" s="90">
        <f>MIN(F10:P10)</f>
        <v>4.04</v>
      </c>
      <c r="U10" s="69"/>
    </row>
    <row r="11" spans="1:21" ht="15.75" x14ac:dyDescent="0.25">
      <c r="A11" s="65">
        <f>'Н(М)ЦК'!A11</f>
        <v>4</v>
      </c>
      <c r="B11" s="43" t="str">
        <f>'Н(М)ЦК'!B11</f>
        <v>СПИРОНОЛАКТОН</v>
      </c>
      <c r="C11" s="43" t="str">
        <f>'Н(М)ЦК'!D11</f>
        <v>Таблетки</v>
      </c>
      <c r="D11" s="43" t="str">
        <f>'Н(М)ЦК'!E11</f>
        <v>25 мг</v>
      </c>
      <c r="E11" s="43" t="str">
        <f>'Н(М)ЦК'!F11</f>
        <v>шт.</v>
      </c>
      <c r="F11" s="90">
        <v>3.6</v>
      </c>
      <c r="G11" s="90"/>
      <c r="H11" s="90"/>
      <c r="I11" s="90"/>
      <c r="J11" s="90"/>
      <c r="K11" s="90"/>
      <c r="L11" s="90"/>
      <c r="M11" s="90">
        <v>4.42</v>
      </c>
      <c r="N11" s="90">
        <v>4.0199999999999996</v>
      </c>
      <c r="O11" s="90"/>
      <c r="P11" s="90"/>
      <c r="Q11" s="78">
        <f>AVERAGE(F11:P11)</f>
        <v>4.01</v>
      </c>
      <c r="R11" s="78">
        <f>SQRT(((SUM((POWER(F11-Q11,2)),(POWER(M11-Q11,2)),(POWER(N11-Q11,2)),)/(COLUMNS(F11:P11)-1))))</f>
        <v>0.18</v>
      </c>
      <c r="S11" s="78">
        <f t="shared" si="1"/>
        <v>4.49</v>
      </c>
      <c r="T11" s="90">
        <f>MIN(F11:P11)</f>
        <v>3.6</v>
      </c>
      <c r="U11" s="69"/>
    </row>
    <row r="12" spans="1:21" ht="31.5" x14ac:dyDescent="0.25">
      <c r="A12" s="65">
        <f>'Н(М)ЦК'!A12</f>
        <v>5</v>
      </c>
      <c r="B12" s="43" t="str">
        <f>'Н(М)ЦК'!B12</f>
        <v>АПИКСАБАН</v>
      </c>
      <c r="C12" s="43" t="str">
        <f>'Н(М)ЦК'!D12</f>
        <v>Таблетки, покрытые оболочкой</v>
      </c>
      <c r="D12" s="43" t="str">
        <f>'Н(М)ЦК'!E12</f>
        <v>5 мг</v>
      </c>
      <c r="E12" s="43" t="str">
        <f>'Н(М)ЦК'!F12</f>
        <v>шт.</v>
      </c>
      <c r="F12" s="90">
        <v>35.75</v>
      </c>
      <c r="G12" s="90"/>
      <c r="H12" s="90"/>
      <c r="I12" s="90"/>
      <c r="J12" s="90"/>
      <c r="K12" s="90"/>
      <c r="L12" s="90"/>
      <c r="M12" s="90"/>
      <c r="N12" s="90"/>
      <c r="O12" s="90">
        <v>35.630000000000003</v>
      </c>
      <c r="P12" s="90">
        <v>35.630000000000003</v>
      </c>
      <c r="Q12" s="78">
        <f>AVERAGE(F12:L12)</f>
        <v>35.75</v>
      </c>
      <c r="R12" s="78">
        <f>SQRT(((SUM((POWER(F12-Q12,2)),(POWER(O12-Q12,2)),(POWER(P12-Q12,2)),)/(COLUMNS(F12:P12)-1))))</f>
        <v>0.05</v>
      </c>
      <c r="S12" s="78">
        <f t="shared" ref="S12" si="2">R12/Q12*100</f>
        <v>0.14000000000000001</v>
      </c>
      <c r="T12" s="90">
        <v>35.75</v>
      </c>
      <c r="U12" s="69"/>
    </row>
    <row r="13" spans="1:21" x14ac:dyDescent="0.25">
      <c r="E13" s="66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</row>
    <row r="14" spans="1:21" x14ac:dyDescent="0.25">
      <c r="A14" s="66"/>
      <c r="B14" s="66"/>
      <c r="C14" s="66"/>
      <c r="D14" s="66"/>
      <c r="E14" s="66"/>
    </row>
    <row r="15" spans="1:21" x14ac:dyDescent="0.25">
      <c r="A15" s="66"/>
      <c r="B15" s="66" t="s">
        <v>112</v>
      </c>
      <c r="C15" s="66"/>
      <c r="D15" s="66"/>
      <c r="E15" s="66"/>
    </row>
  </sheetData>
  <mergeCells count="21">
    <mergeCell ref="A6:A7"/>
    <mergeCell ref="B6:B7"/>
    <mergeCell ref="C6:C7"/>
    <mergeCell ref="D6:D7"/>
    <mergeCell ref="E6:E7"/>
    <mergeCell ref="B4:T4"/>
    <mergeCell ref="B3:T3"/>
    <mergeCell ref="B5:T5"/>
    <mergeCell ref="Q6:S6"/>
    <mergeCell ref="F6:F7"/>
    <mergeCell ref="T6:T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ageMargins left="0.7" right="0.7" top="0.75" bottom="0.75" header="0.3" footer="0.3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11"/>
  <sheetViews>
    <sheetView topLeftCell="A4" zoomScale="106" zoomScaleNormal="106" workbookViewId="0">
      <selection activeCell="D10" sqref="D10"/>
    </sheetView>
  </sheetViews>
  <sheetFormatPr defaultColWidth="9.140625" defaultRowHeight="14.25" x14ac:dyDescent="0.2"/>
  <cols>
    <col min="1" max="1" width="5.7109375" style="18" customWidth="1"/>
    <col min="2" max="2" width="18.85546875" style="18" customWidth="1"/>
    <col min="3" max="3" width="16.28515625" style="18" customWidth="1"/>
    <col min="4" max="4" width="28.140625" style="18" customWidth="1"/>
    <col min="5" max="5" width="27" style="18" customWidth="1"/>
    <col min="6" max="6" width="10.140625" style="18" customWidth="1"/>
    <col min="7" max="7" width="12.5703125" style="18" customWidth="1"/>
    <col min="8" max="8" width="15.140625" style="18" customWidth="1"/>
    <col min="9" max="9" width="22.140625" style="18" customWidth="1"/>
    <col min="10" max="10" width="19.42578125" style="18" customWidth="1"/>
    <col min="11" max="11" width="12.5703125" style="18" customWidth="1"/>
    <col min="12" max="12" width="11.28515625" style="18" customWidth="1"/>
    <col min="13" max="13" width="15.85546875" style="20" customWidth="1"/>
    <col min="14" max="16384" width="9.140625" style="18"/>
  </cols>
  <sheetData>
    <row r="2" spans="1:13" ht="15" x14ac:dyDescent="0.25">
      <c r="J2" s="19"/>
      <c r="K2" s="19"/>
      <c r="L2" s="114" t="s">
        <v>35</v>
      </c>
      <c r="M2" s="115"/>
    </row>
    <row r="3" spans="1:13" x14ac:dyDescent="0.2">
      <c r="A3" s="116" t="s">
        <v>19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</row>
    <row r="4" spans="1:13" x14ac:dyDescent="0.2">
      <c r="A4" s="117" t="str">
        <f>'Н(М)ЦК'!A6:N6</f>
        <v>Поставка лекарственных препаратов ЖНВЛП+СЗЛС (заявка № 74)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</row>
    <row r="5" spans="1:13" ht="71.25" x14ac:dyDescent="0.2">
      <c r="A5" s="32" t="s">
        <v>20</v>
      </c>
      <c r="B5" s="33" t="s">
        <v>6</v>
      </c>
      <c r="C5" s="33" t="s">
        <v>21</v>
      </c>
      <c r="D5" s="33" t="s">
        <v>22</v>
      </c>
      <c r="E5" s="33" t="s">
        <v>23</v>
      </c>
      <c r="F5" s="33" t="s">
        <v>24</v>
      </c>
      <c r="G5" s="33" t="s">
        <v>25</v>
      </c>
      <c r="H5" s="33" t="s">
        <v>26</v>
      </c>
      <c r="I5" s="33" t="s">
        <v>27</v>
      </c>
      <c r="J5" s="34" t="s">
        <v>28</v>
      </c>
      <c r="K5" s="34" t="s">
        <v>29</v>
      </c>
      <c r="L5" s="34" t="s">
        <v>30</v>
      </c>
      <c r="M5" s="35" t="s">
        <v>31</v>
      </c>
    </row>
    <row r="6" spans="1:13" ht="49.5" customHeight="1" x14ac:dyDescent="0.25">
      <c r="A6" s="38">
        <f>'Н(М)ЦК'!A8</f>
        <v>1</v>
      </c>
      <c r="B6" s="40" t="str">
        <f>'Н(М)ЦК'!B8</f>
        <v>ИНДАПАМИД</v>
      </c>
      <c r="C6" s="40" t="s">
        <v>62</v>
      </c>
      <c r="D6" s="39" t="s">
        <v>67</v>
      </c>
      <c r="E6" s="41" t="s">
        <v>68</v>
      </c>
      <c r="F6" s="36">
        <v>40</v>
      </c>
      <c r="G6" s="71" t="s">
        <v>69</v>
      </c>
      <c r="H6" s="39" t="s">
        <v>70</v>
      </c>
      <c r="I6" s="39" t="s">
        <v>71</v>
      </c>
      <c r="J6" s="37">
        <v>4610188923068</v>
      </c>
      <c r="K6" s="42">
        <v>45588</v>
      </c>
      <c r="L6" s="39" t="str">
        <f>'Н(М)ЦК'!F8</f>
        <v>шт.</v>
      </c>
      <c r="M6" s="91">
        <f>G6/40</f>
        <v>2.08</v>
      </c>
    </row>
    <row r="7" spans="1:13" ht="49.5" customHeight="1" x14ac:dyDescent="0.25">
      <c r="A7" s="38">
        <f>'Н(М)ЦК'!A9</f>
        <v>2</v>
      </c>
      <c r="B7" s="40" t="str">
        <f>'Н(М)ЦК'!B9</f>
        <v>КАПТОПРИЛ</v>
      </c>
      <c r="C7" s="40" t="s">
        <v>76</v>
      </c>
      <c r="D7" s="39" t="s">
        <v>78</v>
      </c>
      <c r="E7" s="41" t="s">
        <v>79</v>
      </c>
      <c r="F7" s="36">
        <v>20</v>
      </c>
      <c r="G7" s="71" t="s">
        <v>80</v>
      </c>
      <c r="H7" s="39" t="s">
        <v>81</v>
      </c>
      <c r="I7" s="39" t="s">
        <v>77</v>
      </c>
      <c r="J7" s="37">
        <v>4660153657009</v>
      </c>
      <c r="K7" s="42">
        <v>45409</v>
      </c>
      <c r="L7" s="39" t="str">
        <f>'Н(М)ЦК'!F9</f>
        <v>шт.</v>
      </c>
      <c r="M7" s="91">
        <f>G7/20</f>
        <v>2.19</v>
      </c>
    </row>
    <row r="8" spans="1:13" ht="49.5" customHeight="1" x14ac:dyDescent="0.25">
      <c r="A8" s="38">
        <f>'Н(М)ЦК'!A10</f>
        <v>3</v>
      </c>
      <c r="B8" s="40" t="str">
        <f>'Н(М)ЦК'!B10</f>
        <v>ЛОЗАРТАН</v>
      </c>
      <c r="C8" s="40" t="s">
        <v>83</v>
      </c>
      <c r="D8" s="39" t="s">
        <v>109</v>
      </c>
      <c r="E8" s="41" t="s">
        <v>84</v>
      </c>
      <c r="F8" s="36">
        <v>30</v>
      </c>
      <c r="G8" s="71" t="s">
        <v>110</v>
      </c>
      <c r="H8" s="39" t="s">
        <v>85</v>
      </c>
      <c r="I8" s="39" t="s">
        <v>111</v>
      </c>
      <c r="J8" s="37">
        <v>4607003249601</v>
      </c>
      <c r="K8" s="42">
        <v>45541</v>
      </c>
      <c r="L8" s="39" t="str">
        <f>'Н(М)ЦК'!F10</f>
        <v>шт.</v>
      </c>
      <c r="M8" s="91">
        <f>G8/30</f>
        <v>4.04</v>
      </c>
    </row>
    <row r="9" spans="1:13" ht="49.5" customHeight="1" x14ac:dyDescent="0.25">
      <c r="A9" s="38">
        <f>'Н(М)ЦК'!A11</f>
        <v>4</v>
      </c>
      <c r="B9" s="40" t="str">
        <f>'Н(М)ЦК'!B11</f>
        <v>СПИРОНОЛАКТОН</v>
      </c>
      <c r="C9" s="40" t="s">
        <v>90</v>
      </c>
      <c r="D9" s="39" t="s">
        <v>91</v>
      </c>
      <c r="E9" s="41" t="s">
        <v>92</v>
      </c>
      <c r="F9" s="36">
        <v>20</v>
      </c>
      <c r="G9" s="71" t="s">
        <v>93</v>
      </c>
      <c r="H9" s="39" t="s">
        <v>94</v>
      </c>
      <c r="I9" s="39" t="s">
        <v>95</v>
      </c>
      <c r="J9" s="37">
        <v>4660153658297</v>
      </c>
      <c r="K9" s="42">
        <v>45597</v>
      </c>
      <c r="L9" s="39" t="str">
        <f>'Н(М)ЦК'!F11</f>
        <v>шт.</v>
      </c>
      <c r="M9" s="91">
        <f>G9/20</f>
        <v>2.59</v>
      </c>
    </row>
    <row r="10" spans="1:13" ht="49.5" customHeight="1" x14ac:dyDescent="0.25">
      <c r="A10" s="38">
        <f>'Н(М)ЦК'!A12</f>
        <v>5</v>
      </c>
      <c r="B10" s="40" t="str">
        <f>'Н(М)ЦК'!B12</f>
        <v>АПИКСАБАН</v>
      </c>
      <c r="C10" s="40" t="s">
        <v>96</v>
      </c>
      <c r="D10" s="39" t="s">
        <v>99</v>
      </c>
      <c r="E10" s="41" t="s">
        <v>100</v>
      </c>
      <c r="F10" s="36">
        <v>20</v>
      </c>
      <c r="G10" s="71" t="s">
        <v>101</v>
      </c>
      <c r="H10" s="39" t="s">
        <v>102</v>
      </c>
      <c r="I10" s="39" t="s">
        <v>103</v>
      </c>
      <c r="J10" s="37">
        <v>4602509050768</v>
      </c>
      <c r="K10" s="42">
        <v>45502</v>
      </c>
      <c r="L10" s="39" t="str">
        <f>'Н(М)ЦК'!F12</f>
        <v>шт.</v>
      </c>
      <c r="M10" s="91">
        <f>G10/20</f>
        <v>29.08</v>
      </c>
    </row>
    <row r="11" spans="1:13" ht="20.25" customHeight="1" x14ac:dyDescent="0.2"/>
  </sheetData>
  <mergeCells count="3">
    <mergeCell ref="L2:M2"/>
    <mergeCell ref="A3:M3"/>
    <mergeCell ref="A4:M4"/>
  </mergeCells>
  <pageMargins left="0.7" right="0.7" top="0.75" bottom="0.75" header="0.3" footer="0.3"/>
  <pageSetup paperSize="9" scale="5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85" zoomScaleNormal="85" workbookViewId="0">
      <selection activeCell="B16" sqref="B16:G16"/>
    </sheetView>
  </sheetViews>
  <sheetFormatPr defaultColWidth="8.85546875" defaultRowHeight="15.75" x14ac:dyDescent="0.25"/>
  <cols>
    <col min="1" max="1" width="6.5703125" style="17" customWidth="1"/>
    <col min="2" max="2" width="20.7109375" style="17" customWidth="1"/>
    <col min="3" max="4" width="32.7109375" style="17" customWidth="1"/>
    <col min="5" max="5" width="12.85546875" style="17" customWidth="1"/>
    <col min="6" max="6" width="14.140625" style="17" customWidth="1"/>
    <col min="7" max="7" width="18.7109375" style="17" customWidth="1"/>
    <col min="8" max="9" width="30.140625" style="17" customWidth="1"/>
    <col min="10" max="10" width="22.7109375" style="17" customWidth="1"/>
    <col min="11" max="16384" width="8.85546875" style="17"/>
  </cols>
  <sheetData>
    <row r="1" spans="1:10" x14ac:dyDescent="0.25">
      <c r="J1" s="17" t="s">
        <v>53</v>
      </c>
    </row>
    <row r="2" spans="1:10" x14ac:dyDescent="0.25">
      <c r="A2" s="44"/>
      <c r="B2" s="44"/>
      <c r="C2" s="45"/>
      <c r="D2" s="45"/>
      <c r="E2" s="44"/>
      <c r="F2" s="44"/>
      <c r="G2" s="44"/>
      <c r="H2" s="44"/>
      <c r="I2" s="44"/>
      <c r="J2" s="72"/>
    </row>
    <row r="3" spans="1:10" x14ac:dyDescent="0.25">
      <c r="A3" s="44"/>
      <c r="B3" s="44"/>
      <c r="C3" s="44"/>
      <c r="D3" s="44"/>
      <c r="E3" s="44"/>
      <c r="F3" s="44"/>
      <c r="G3" s="44"/>
      <c r="H3" s="44"/>
      <c r="I3" s="44"/>
      <c r="J3" s="46"/>
    </row>
    <row r="4" spans="1:10" x14ac:dyDescent="0.25">
      <c r="A4" s="118" t="s">
        <v>38</v>
      </c>
      <c r="B4" s="118"/>
      <c r="C4" s="118"/>
      <c r="D4" s="118"/>
      <c r="E4" s="118"/>
      <c r="F4" s="118"/>
      <c r="G4" s="118"/>
      <c r="H4" s="118"/>
      <c r="I4" s="118"/>
      <c r="J4" s="118"/>
    </row>
    <row r="5" spans="1:10" x14ac:dyDescent="0.25">
      <c r="A5" s="118" t="s">
        <v>39</v>
      </c>
      <c r="B5" s="118"/>
      <c r="C5" s="118"/>
      <c r="D5" s="118"/>
      <c r="E5" s="118"/>
      <c r="F5" s="118"/>
      <c r="G5" s="118"/>
      <c r="H5" s="118"/>
      <c r="I5" s="118"/>
      <c r="J5" s="118"/>
    </row>
    <row r="6" spans="1:10" x14ac:dyDescent="0.25">
      <c r="A6" s="119" t="str">
        <f>'Н(М)ЦК'!A6:N6</f>
        <v>Поставка лекарственных препаратов ЖНВЛП+СЗЛС (заявка № 74)</v>
      </c>
      <c r="B6" s="119"/>
      <c r="C6" s="119"/>
      <c r="D6" s="119"/>
      <c r="E6" s="119"/>
      <c r="F6" s="119"/>
      <c r="G6" s="119"/>
      <c r="H6" s="119"/>
      <c r="I6" s="119"/>
      <c r="J6" s="119"/>
    </row>
    <row r="7" spans="1:10" ht="96" customHeight="1" x14ac:dyDescent="0.25">
      <c r="A7" s="47" t="s">
        <v>0</v>
      </c>
      <c r="B7" s="48" t="s">
        <v>6</v>
      </c>
      <c r="C7" s="49" t="s">
        <v>7</v>
      </c>
      <c r="D7" s="50" t="s">
        <v>36</v>
      </c>
      <c r="E7" s="51" t="s">
        <v>8</v>
      </c>
      <c r="F7" s="52" t="s">
        <v>40</v>
      </c>
      <c r="G7" s="53" t="s">
        <v>41</v>
      </c>
      <c r="H7" s="53" t="s">
        <v>59</v>
      </c>
      <c r="I7" s="53" t="s">
        <v>87</v>
      </c>
      <c r="J7" s="47" t="s">
        <v>42</v>
      </c>
    </row>
    <row r="8" spans="1:10" ht="78" customHeight="1" x14ac:dyDescent="0.25">
      <c r="A8" s="84">
        <f>'Н(М)ЦК'!A8</f>
        <v>1</v>
      </c>
      <c r="B8" s="85" t="str">
        <f>'Н(М)ЦК'!B8</f>
        <v>ИНДАПАМИД</v>
      </c>
      <c r="C8" s="43" t="str">
        <f>'Н(М)ЦК'!D8</f>
        <v>Таблетки, покрытые оболочкой</v>
      </c>
      <c r="D8" s="43" t="str">
        <f>'Н(М)ЦК'!E8</f>
        <v>2.5 мг</v>
      </c>
      <c r="E8" s="43" t="str">
        <f>'Н(М)ЦК'!F8</f>
        <v>шт.</v>
      </c>
      <c r="F8" s="54"/>
      <c r="G8" s="55"/>
      <c r="H8" s="55"/>
      <c r="I8" s="55"/>
      <c r="J8" s="86" t="s">
        <v>57</v>
      </c>
    </row>
    <row r="9" spans="1:10" ht="78" customHeight="1" x14ac:dyDescent="0.25">
      <c r="A9" s="84">
        <f>'Н(М)ЦК'!A9</f>
        <v>2</v>
      </c>
      <c r="B9" s="85" t="str">
        <f>'Н(М)ЦК'!B9</f>
        <v>КАПТОПРИЛ</v>
      </c>
      <c r="C9" s="43" t="str">
        <f>'Н(М)ЦК'!D9</f>
        <v>Таблетки</v>
      </c>
      <c r="D9" s="43" t="str">
        <f>'Н(М)ЦК'!E9</f>
        <v>50 мг</v>
      </c>
      <c r="E9" s="43" t="str">
        <f>'Н(М)ЦК'!F9</f>
        <v>шт.</v>
      </c>
      <c r="F9" s="54">
        <v>400</v>
      </c>
      <c r="G9" s="55">
        <v>1138.2</v>
      </c>
      <c r="H9" s="55">
        <v>2.19</v>
      </c>
      <c r="I9" s="55"/>
      <c r="J9" s="86">
        <f>H9</f>
        <v>2.19</v>
      </c>
    </row>
    <row r="10" spans="1:10" ht="78" customHeight="1" x14ac:dyDescent="0.25">
      <c r="A10" s="83">
        <f>'Н(М)ЦК'!A10</f>
        <v>3</v>
      </c>
      <c r="B10" s="80" t="str">
        <f>'Н(М)ЦК'!B10</f>
        <v>ЛОЗАРТАН</v>
      </c>
      <c r="C10" s="81" t="str">
        <f>'Н(М)ЦК'!D10</f>
        <v>Таблетки, покрытые оболочкой</v>
      </c>
      <c r="D10" s="81" t="str">
        <f>'Н(М)ЦК'!E10</f>
        <v>50 мг</v>
      </c>
      <c r="E10" s="81" t="str">
        <f>'Н(М)ЦК'!F10</f>
        <v>шт.</v>
      </c>
      <c r="F10" s="54">
        <v>600</v>
      </c>
      <c r="G10" s="55">
        <v>3599</v>
      </c>
      <c r="H10" s="55">
        <v>5.5</v>
      </c>
      <c r="I10" s="55"/>
      <c r="J10" s="82">
        <f>H10</f>
        <v>5.5</v>
      </c>
    </row>
    <row r="11" spans="1:10" ht="78" customHeight="1" x14ac:dyDescent="0.25">
      <c r="A11" s="84">
        <f>'Н(М)ЦК'!A11</f>
        <v>4</v>
      </c>
      <c r="B11" s="85" t="str">
        <f>'Н(М)ЦК'!B11</f>
        <v>СПИРОНОЛАКТОН</v>
      </c>
      <c r="C11" s="43" t="str">
        <f>'Н(М)ЦК'!D11</f>
        <v>Таблетки</v>
      </c>
      <c r="D11" s="43" t="str">
        <f>'Н(М)ЦК'!E11</f>
        <v>25 мг</v>
      </c>
      <c r="E11" s="43" t="str">
        <f>'Н(М)ЦК'!F11</f>
        <v>шт.</v>
      </c>
      <c r="F11" s="54"/>
      <c r="G11" s="55"/>
      <c r="H11" s="55"/>
      <c r="I11" s="55"/>
      <c r="J11" s="86" t="s">
        <v>57</v>
      </c>
    </row>
    <row r="12" spans="1:10" ht="78" customHeight="1" x14ac:dyDescent="0.25">
      <c r="A12" s="84">
        <f>'Н(М)ЦК'!A12</f>
        <v>5</v>
      </c>
      <c r="B12" s="85" t="str">
        <f>'Н(М)ЦК'!B12</f>
        <v>АПИКСАБАН</v>
      </c>
      <c r="C12" s="43" t="str">
        <f>'Н(М)ЦК'!D12</f>
        <v>Таблетки, покрытые оболочкой</v>
      </c>
      <c r="D12" s="43" t="str">
        <f>'Н(М)ЦК'!E12</f>
        <v>5 мг</v>
      </c>
      <c r="E12" s="43" t="str">
        <f>'Н(М)ЦК'!F12</f>
        <v>шт.</v>
      </c>
      <c r="F12" s="54"/>
      <c r="G12" s="55"/>
      <c r="H12" s="55"/>
      <c r="I12" s="55"/>
      <c r="J12" s="86" t="s">
        <v>57</v>
      </c>
    </row>
    <row r="14" spans="1:10" ht="21" x14ac:dyDescent="0.35">
      <c r="B14" s="56"/>
      <c r="C14" s="57"/>
      <c r="D14" s="57"/>
      <c r="E14" s="57"/>
      <c r="F14" s="57"/>
      <c r="G14" s="57"/>
      <c r="H14" s="57"/>
      <c r="I14" s="57"/>
    </row>
    <row r="15" spans="1:10" ht="21" x14ac:dyDescent="0.35">
      <c r="B15" s="57"/>
      <c r="C15" s="57"/>
      <c r="D15" s="57"/>
      <c r="E15" s="57"/>
      <c r="F15" s="57"/>
      <c r="G15" s="57"/>
      <c r="H15" s="57"/>
      <c r="I15" s="57"/>
    </row>
    <row r="16" spans="1:10" ht="91.5" customHeight="1" x14ac:dyDescent="0.25">
      <c r="B16" s="120" t="s">
        <v>43</v>
      </c>
      <c r="C16" s="120"/>
      <c r="D16" s="120"/>
      <c r="E16" s="120"/>
      <c r="F16" s="120"/>
      <c r="G16" s="120"/>
      <c r="H16" s="79"/>
      <c r="I16" s="89"/>
    </row>
  </sheetData>
  <mergeCells count="4">
    <mergeCell ref="A4:J4"/>
    <mergeCell ref="A5:J5"/>
    <mergeCell ref="A6:J6"/>
    <mergeCell ref="B16:G16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Н(М)ЦК</vt:lpstr>
      <vt:lpstr>Метод сопоставимых рыночных цен</vt:lpstr>
      <vt:lpstr>Тарифный метод</vt:lpstr>
      <vt:lpstr>Средневзвешенная цена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Викторовна Соловьева</dc:creator>
  <cp:lastModifiedBy>User</cp:lastModifiedBy>
  <cp:lastPrinted>2024-10-03T08:22:39Z</cp:lastPrinted>
  <dcterms:created xsi:type="dcterms:W3CDTF">2017-12-05T06:47:17Z</dcterms:created>
  <dcterms:modified xsi:type="dcterms:W3CDTF">2025-03-24T07:58:20Z</dcterms:modified>
</cp:coreProperties>
</file>