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Share\Экономический отдел\ЗАКУПКИ\ЗАКУПКИ 2026 год\1_ПУБЛИЧКИ\подготовка к зиме УУТЭ\"/>
    </mc:Choice>
  </mc:AlternateContent>
  <bookViews>
    <workbookView xWindow="0" yWindow="0" windowWidth="28800" windowHeight="12030" activeTab="1"/>
  </bookViews>
  <sheets>
    <sheet name="по Форме 2017" sheetId="10" r:id="rId1"/>
    <sheet name="НМЦК 2025" sheetId="11" r:id="rId2"/>
    <sheet name="Лист1" sheetId="12" r:id="rId3"/>
  </sheets>
  <definedNames>
    <definedName name="_Hlk166002764" localSheetId="1">'НМЦК 2025'!#REF!</definedName>
  </definedNames>
  <calcPr calcId="162913"/>
</workbook>
</file>

<file path=xl/calcChain.xml><?xml version="1.0" encoding="utf-8"?>
<calcChain xmlns="http://schemas.openxmlformats.org/spreadsheetml/2006/main">
  <c r="L7" i="11" l="1"/>
  <c r="J7" i="11" s="1"/>
  <c r="M7" i="11" l="1"/>
  <c r="K7" i="11"/>
  <c r="M8" i="11" l="1"/>
  <c r="J4" i="10"/>
  <c r="L4" i="10"/>
  <c r="M17" i="10" l="1"/>
  <c r="L16" i="10" l="1"/>
  <c r="M16" i="10" s="1"/>
  <c r="I16" i="10"/>
  <c r="J16" i="10" s="1"/>
  <c r="K16" i="10" s="1"/>
  <c r="H16" i="10"/>
  <c r="M15" i="10"/>
  <c r="L15" i="10"/>
  <c r="J15" i="10"/>
  <c r="K15" i="10" s="1"/>
  <c r="I15" i="10"/>
  <c r="H15" i="10"/>
  <c r="L14" i="10"/>
  <c r="M14" i="10" s="1"/>
  <c r="I14" i="10"/>
  <c r="J14" i="10" s="1"/>
  <c r="K14" i="10" s="1"/>
  <c r="H14" i="10"/>
  <c r="L13" i="10"/>
  <c r="M13" i="10" s="1"/>
  <c r="I13" i="10"/>
  <c r="J13" i="10" s="1"/>
  <c r="K13" i="10" s="1"/>
  <c r="H13" i="10"/>
  <c r="L12" i="10"/>
  <c r="M12" i="10" s="1"/>
  <c r="I12" i="10"/>
  <c r="J12" i="10" s="1"/>
  <c r="K12" i="10" s="1"/>
  <c r="H12" i="10"/>
  <c r="L11" i="10"/>
  <c r="M11" i="10" s="1"/>
  <c r="I11" i="10"/>
  <c r="J11" i="10" s="1"/>
  <c r="K11" i="10" s="1"/>
  <c r="H11" i="10"/>
  <c r="L10" i="10"/>
  <c r="M10" i="10" s="1"/>
  <c r="I10" i="10"/>
  <c r="J10" i="10" s="1"/>
  <c r="K10" i="10" s="1"/>
  <c r="H10" i="10"/>
  <c r="L9" i="10"/>
  <c r="M9" i="10" s="1"/>
  <c r="I9" i="10"/>
  <c r="J9" i="10" s="1"/>
  <c r="K9" i="10" s="1"/>
  <c r="H9" i="10"/>
  <c r="L8" i="10"/>
  <c r="M8" i="10" s="1"/>
  <c r="I8" i="10"/>
  <c r="J8" i="10" s="1"/>
  <c r="K8" i="10" s="1"/>
  <c r="H8" i="10"/>
  <c r="L7" i="10"/>
  <c r="M7" i="10" s="1"/>
  <c r="I7" i="10"/>
  <c r="J7" i="10" s="1"/>
  <c r="K7" i="10" s="1"/>
  <c r="H7" i="10"/>
  <c r="L6" i="10"/>
  <c r="M6" i="10" s="1"/>
  <c r="J6" i="10"/>
  <c r="K6" i="10" s="1"/>
  <c r="I6" i="10"/>
  <c r="H6" i="10"/>
  <c r="L5" i="10"/>
  <c r="M5" i="10" s="1"/>
  <c r="I5" i="10"/>
  <c r="J5" i="10" s="1"/>
  <c r="K5" i="10" s="1"/>
  <c r="H5" i="10"/>
  <c r="M4" i="10"/>
  <c r="I4" i="10"/>
  <c r="K4" i="10" s="1"/>
  <c r="H4" i="10"/>
</calcChain>
</file>

<file path=xl/sharedStrings.xml><?xml version="1.0" encoding="utf-8"?>
<sst xmlns="http://schemas.openxmlformats.org/spreadsheetml/2006/main" count="81" uniqueCount="63">
  <si>
    <t>№</t>
  </si>
  <si>
    <t>Ед. изм.</t>
  </si>
  <si>
    <t>Кол-во 
в
ед. изм.</t>
  </si>
  <si>
    <t>Среднее квадратичное отклонение</t>
  </si>
  <si>
    <t>Коэффициент вариации цен V (%)</t>
  </si>
  <si>
    <t>∑ Ценовых предложений, руб.</t>
  </si>
  <si>
    <t>итого</t>
  </si>
  <si>
    <t>Ценовое предложение №1, руб.</t>
  </si>
  <si>
    <t>Ценовое предложение № 2, руб.</t>
  </si>
  <si>
    <t>Ценовое предложение № 3, руб.</t>
  </si>
  <si>
    <t>Средняя цена за единицу измерения, руб.</t>
  </si>
  <si>
    <t>Расчет 
НМЦК, руб.</t>
  </si>
  <si>
    <t>Наименование услуг</t>
  </si>
  <si>
    <t>Минимальная цена за единицу измерения, руб.</t>
  </si>
  <si>
    <t>штука</t>
  </si>
  <si>
    <t>Wilo TOP S 30/5 (400) или аналог</t>
  </si>
  <si>
    <t>Wilo TOP S 30/4(230)или аналог</t>
  </si>
  <si>
    <t>Wilo TOP S 30/5(230)или аналог</t>
  </si>
  <si>
    <t>Wilo TOP S 40/7(230)или аналог</t>
  </si>
  <si>
    <t>Wilo TOP S 25/7(400)или аналог</t>
  </si>
  <si>
    <t>Wilo TOP S 40/4(400)или аналог</t>
  </si>
  <si>
    <t>Wilo TOP S 50/4 (400)или аналог</t>
  </si>
  <si>
    <t>Wilo TOP S 40/4(230)или аналог</t>
  </si>
  <si>
    <t>Wilo TOP S 40-7(230)или аналог</t>
  </si>
  <si>
    <t>Wilo TOP S 40-7(400)или аналог</t>
  </si>
  <si>
    <t>Wilo Star-RS25-7(230)или аналог</t>
  </si>
  <si>
    <t>Wilo ТОР S  25-7(230)или аналог</t>
  </si>
  <si>
    <t>Wilo ТОР S  30/4(400)или аналог</t>
  </si>
  <si>
    <t>Составил                                                                                                                          Лихуша А.А.</t>
  </si>
  <si>
    <r>
      <t xml:space="preserve">Расчет начальной (максимальной) цены контракта на основании "Методических рекомендаций по проведению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 г. № 567.                           
  </t>
    </r>
    <r>
      <rPr>
        <sz val="12"/>
        <color theme="1"/>
        <rFont val="Times New Roman"/>
        <family val="1"/>
        <charset val="204"/>
      </rPr>
      <t>Заказчик в соответствии с Методическими рекомендациям направил запросы о предоставлении ценовой информации потенциальным поставщикам. В ответ на запросы было получено три ценовых предложения: 
-</t>
    </r>
    <r>
      <rPr>
        <sz val="12"/>
        <rFont val="Times New Roman"/>
        <family val="1"/>
        <charset val="204"/>
      </rPr>
      <t xml:space="preserve"> ценовое предложение 1: вх.№186/25-КП от 21.10.2025
- ценовое предложение 2: вх. №187/25-КП от 23.10.2025
- ценовое предложение 3: вх. №186/2/25-КП от 24.10.2025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</si>
  <si>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В результате исследования рынка, проведенного по инициативе Заказчика, начальная (максимальная) цена контракта установлена по минимальной цене  и составляет:  2713084,00 (Два миллиона семьсот тринадцать тысяч восемьдесят четыре рубля) 00 копеек
</t>
  </si>
  <si>
    <t>Обоснование начальной (максимальной) цены контракта</t>
  </si>
  <si>
    <t>Начальная (максимальная) цена контракта определена в соответствии с требованиями статьи 22 Федерального закона № 44 -ФЗ.</t>
  </si>
  <si>
    <t>№ п/п</t>
  </si>
  <si>
    <t>кол-во КП</t>
  </si>
  <si>
    <t>Наименование</t>
  </si>
  <si>
    <t>КТРУ/ККН/ОКПД2</t>
  </si>
  <si>
    <t>Кол-во</t>
  </si>
  <si>
    <t>КП1</t>
  </si>
  <si>
    <t>КП2</t>
  </si>
  <si>
    <t>КП3</t>
  </si>
  <si>
    <t>Коэффициент вариации (%)</t>
  </si>
  <si>
    <t>Средняя цена за ед. изм. с НДС, руб.</t>
  </si>
  <si>
    <t>НМЦК (с НДС), руб.</t>
  </si>
  <si>
    <t xml:space="preserve">         </t>
  </si>
  <si>
    <t xml:space="preserve">        Должность </t>
  </si>
  <si>
    <t>подпись</t>
  </si>
  <si>
    <t>ФИО</t>
  </si>
  <si>
    <t>шт</t>
  </si>
  <si>
    <t>от</t>
  </si>
  <si>
    <t>)</t>
  </si>
  <si>
    <t xml:space="preserve">Инициатор закупки________________________________________/_______________________/________________  </t>
  </si>
  <si>
    <t>Дата:</t>
  </si>
  <si>
    <t xml:space="preserve">Итого </t>
  </si>
  <si>
    <t xml:space="preserve">КП1 –коммерческое предложение  (вх. № </t>
  </si>
  <si>
    <t xml:space="preserve">КП2 –коммерческое предложение  (вх. № </t>
  </si>
  <si>
    <t>Наименьшая цена  за ед. измер (с НДС), руб.</t>
  </si>
  <si>
    <t>Начальная (максимальная) цена контракта включает в себя стоимость всех услуг с учетом   расходов на страхование, уплату налогов, пошлин, сборы и другие обязательные   платежи, которые Поставщик должен выплатить в связи с выполнением обязательств по Договору в соответствии с законодательством Российской Федерации.</t>
  </si>
  <si>
    <t xml:space="preserve">КП3 –коммерческое предложение  (вх. № </t>
  </si>
  <si>
    <t>Услуги по обслуживанию  узла учёта тепловой энергии и индивидуального теплового пункта и подготовке  к отопительному сезону 2026-2027г</t>
  </si>
  <si>
    <t xml:space="preserve"> «05» октября  2026г.</t>
  </si>
  <si>
    <t>При расчете Начальнаой (максимальной) цены контракта применялся метод сопоставимых рыночных цен</t>
  </si>
  <si>
    <t>В целях получения информации о рыночных ценах идентичных товаров планируемых к закупке, направлены запросы о предоставлении ценовой информации исх. 1278 от 09.09.2026 года, исх. 1404 от 25.09.2026 года препологаемым поставщикам. 
На Запрос Заказчика поступило три коммерческих предложения отвечающих требваниям Запроса Заказчика и пригодных для использлвания в целях расчета НМЦК.
 Для расчета НМЦК используем 3 комерческих предложений соответствующих требованиям , обладающим опытом оказания соответствующих услуг, информация о которых имеется в свободном доступе.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</si>
</sst>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" fontId="4" fillId="0" borderId="2">
      <alignment horizontal="center" vertical="center" shrinkToFit="1"/>
    </xf>
  </cellStyleXfs>
  <cellXfs count="52">
    <xf numFmtId="0" fontId="0" fillId="0" borderId="0" xfId="0"/>
    <xf numFmtId="0" fontId="3" fillId="0" borderId="0" xfId="0" applyFont="1" applyAlignment="1">
      <alignment horizont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0" xfId="0" applyBorder="1" applyAlignment="1">
      <alignment horizontal="right"/>
    </xf>
    <xf numFmtId="4" fontId="2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>
      <alignment wrapText="1"/>
    </xf>
    <xf numFmtId="0" fontId="11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2" fontId="11" fillId="0" borderId="0" xfId="0" applyNumberFormat="1" applyFont="1"/>
    <xf numFmtId="2" fontId="14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/>
    <xf numFmtId="0" fontId="14" fillId="0" borderId="7" xfId="0" applyFont="1" applyFill="1" applyBorder="1"/>
    <xf numFmtId="0" fontId="14" fillId="0" borderId="9" xfId="0" applyFont="1" applyFill="1" applyBorder="1"/>
    <xf numFmtId="0" fontId="12" fillId="0" borderId="1" xfId="0" applyFont="1" applyBorder="1" applyAlignment="1">
      <alignment wrapText="1"/>
    </xf>
    <xf numFmtId="0" fontId="15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wrapText="1"/>
    </xf>
    <xf numFmtId="0" fontId="18" fillId="0" borderId="0" xfId="0" applyFont="1"/>
    <xf numFmtId="0" fontId="18" fillId="0" borderId="0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11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 wrapText="1"/>
    </xf>
    <xf numFmtId="14" fontId="14" fillId="0" borderId="0" xfId="0" applyNumberFormat="1" applyFont="1" applyAlignment="1">
      <alignment horizontal="center"/>
    </xf>
  </cellXfs>
  <cellStyles count="3">
    <cellStyle name="Excel Built-in Normal" xfId="1"/>
    <cellStyle name="xl63" xfId="2"/>
    <cellStyle name="Обычный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zoomScaleNormal="100" workbookViewId="0">
      <pane ySplit="1" topLeftCell="A2" activePane="bottomLeft" state="frozen"/>
      <selection pane="bottomLeft" activeCell="B1" sqref="B1:K1"/>
    </sheetView>
  </sheetViews>
  <sheetFormatPr defaultRowHeight="15" x14ac:dyDescent="0.25"/>
  <cols>
    <col min="1" max="1" width="4.28515625" customWidth="1"/>
    <col min="2" max="2" width="32.85546875" customWidth="1"/>
    <col min="3" max="3" width="10.85546875" customWidth="1"/>
    <col min="4" max="4" width="13.140625" customWidth="1"/>
    <col min="5" max="7" width="12.85546875" customWidth="1"/>
    <col min="8" max="8" width="14.28515625" customWidth="1"/>
    <col min="9" max="9" width="13.85546875" customWidth="1"/>
    <col min="10" max="10" width="15.42578125" customWidth="1"/>
    <col min="11" max="12" width="15.28515625" customWidth="1"/>
    <col min="13" max="13" width="16.28515625" customWidth="1"/>
    <col min="14" max="14" width="13.7109375" customWidth="1"/>
    <col min="15" max="15" width="12.140625" customWidth="1"/>
    <col min="16" max="16" width="12.5703125" customWidth="1"/>
    <col min="17" max="17" width="17.85546875" customWidth="1"/>
    <col min="18" max="18" width="10" customWidth="1"/>
    <col min="19" max="19" width="14.5703125" customWidth="1"/>
    <col min="20" max="20" width="13.5703125" customWidth="1"/>
    <col min="23" max="23" width="10.85546875" bestFit="1" customWidth="1"/>
  </cols>
  <sheetData>
    <row r="1" spans="1:14" ht="188.25" customHeight="1" x14ac:dyDescent="0.25">
      <c r="A1" s="1"/>
      <c r="B1" s="30" t="s">
        <v>29</v>
      </c>
      <c r="C1" s="30"/>
      <c r="D1" s="30"/>
      <c r="E1" s="30"/>
      <c r="F1" s="30"/>
      <c r="G1" s="30"/>
      <c r="H1" s="30"/>
      <c r="I1" s="30"/>
      <c r="J1" s="30"/>
      <c r="K1" s="30"/>
      <c r="L1" s="4"/>
    </row>
    <row r="2" spans="1:14" ht="15" customHeight="1" x14ac:dyDescent="0.25">
      <c r="A2" s="31" t="s">
        <v>0</v>
      </c>
      <c r="B2" s="33" t="s">
        <v>12</v>
      </c>
      <c r="C2" s="33" t="s">
        <v>1</v>
      </c>
      <c r="D2" s="33" t="s">
        <v>2</v>
      </c>
      <c r="E2" s="33" t="s">
        <v>7</v>
      </c>
      <c r="F2" s="33" t="s">
        <v>8</v>
      </c>
      <c r="G2" s="33" t="s">
        <v>9</v>
      </c>
      <c r="H2" s="34" t="s">
        <v>5</v>
      </c>
      <c r="I2" s="33" t="s">
        <v>10</v>
      </c>
      <c r="J2" s="34" t="s">
        <v>3</v>
      </c>
      <c r="K2" s="34" t="s">
        <v>4</v>
      </c>
      <c r="L2" s="34" t="s">
        <v>13</v>
      </c>
      <c r="M2" s="33" t="s">
        <v>11</v>
      </c>
    </row>
    <row r="3" spans="1:14" ht="53.25" customHeight="1" x14ac:dyDescent="0.25">
      <c r="A3" s="32"/>
      <c r="B3" s="34"/>
      <c r="C3" s="34"/>
      <c r="D3" s="34"/>
      <c r="E3" s="34"/>
      <c r="F3" s="34"/>
      <c r="G3" s="34"/>
      <c r="H3" s="35"/>
      <c r="I3" s="34"/>
      <c r="J3" s="36"/>
      <c r="K3" s="35"/>
      <c r="L3" s="35"/>
      <c r="M3" s="34"/>
    </row>
    <row r="4" spans="1:14" ht="53.25" customHeight="1" x14ac:dyDescent="0.25">
      <c r="A4" s="7">
        <v>1</v>
      </c>
      <c r="B4" s="11" t="s">
        <v>15</v>
      </c>
      <c r="C4" s="11" t="s">
        <v>14</v>
      </c>
      <c r="D4" s="11">
        <v>5</v>
      </c>
      <c r="E4" s="6">
        <v>51324</v>
      </c>
      <c r="F4" s="6">
        <v>68800</v>
      </c>
      <c r="G4" s="6">
        <v>68000</v>
      </c>
      <c r="H4" s="2">
        <f t="shared" ref="H4:H16" si="0">SUM(E4:G4)</f>
        <v>188124</v>
      </c>
      <c r="I4" s="2">
        <f t="shared" ref="I4:I16" si="1">ROUND((E4+F4+G4)/3,2)</f>
        <v>62708</v>
      </c>
      <c r="J4" s="3">
        <f>SQRT(((SUM((POWER(E4-I4,2)),(POWER(F4-I4,2)),(POWER(G4-I4,2)))/(COLUMNS(E4:G4)-1))))</f>
        <v>9866.9444105052098</v>
      </c>
      <c r="K4" s="2">
        <f t="shared" ref="K4:K16" si="2">J4/I4*100</f>
        <v>15.734745822710355</v>
      </c>
      <c r="L4" s="2">
        <f>MIN(E4:G4)</f>
        <v>51324</v>
      </c>
      <c r="M4" s="2">
        <f t="shared" ref="M4:M16" si="3">L4*D4</f>
        <v>256620</v>
      </c>
    </row>
    <row r="5" spans="1:14" ht="53.25" customHeight="1" x14ac:dyDescent="0.25">
      <c r="A5" s="7">
        <v>2</v>
      </c>
      <c r="B5" s="11" t="s">
        <v>16</v>
      </c>
      <c r="C5" s="11" t="s">
        <v>14</v>
      </c>
      <c r="D5" s="11">
        <v>18</v>
      </c>
      <c r="E5" s="6">
        <v>51324</v>
      </c>
      <c r="F5" s="6">
        <v>55700</v>
      </c>
      <c r="G5" s="6">
        <v>70000</v>
      </c>
      <c r="H5" s="2">
        <f t="shared" si="0"/>
        <v>177024</v>
      </c>
      <c r="I5" s="2">
        <f t="shared" si="1"/>
        <v>59008</v>
      </c>
      <c r="J5" s="3">
        <f t="shared" ref="J5:J16" si="4">SQRT(((SUM((POWER(E5-I5,2)),(POWER(F5-I5,2)),(POWER(G5-I5,2)))/(COLUMNS(E5:G5)-1))))</f>
        <v>9767.5683770322285</v>
      </c>
      <c r="K5" s="2">
        <f t="shared" si="2"/>
        <v>16.5529561704044</v>
      </c>
      <c r="L5" s="2">
        <f t="shared" ref="L5:L16" si="5">MIN(E5:G5)</f>
        <v>51324</v>
      </c>
      <c r="M5" s="2">
        <f t="shared" si="3"/>
        <v>923832</v>
      </c>
    </row>
    <row r="6" spans="1:14" ht="53.25" customHeight="1" x14ac:dyDescent="0.25">
      <c r="A6" s="7">
        <v>3</v>
      </c>
      <c r="B6" s="11" t="s">
        <v>17</v>
      </c>
      <c r="C6" s="11" t="s">
        <v>14</v>
      </c>
      <c r="D6" s="11">
        <v>4</v>
      </c>
      <c r="E6" s="6">
        <v>51324</v>
      </c>
      <c r="F6" s="6">
        <v>66800</v>
      </c>
      <c r="G6" s="6">
        <v>57000</v>
      </c>
      <c r="H6" s="2">
        <f t="shared" si="0"/>
        <v>175124</v>
      </c>
      <c r="I6" s="2">
        <f t="shared" si="1"/>
        <v>58374.67</v>
      </c>
      <c r="J6" s="3">
        <f t="shared" si="4"/>
        <v>7829.043704907388</v>
      </c>
      <c r="K6" s="2">
        <f t="shared" si="2"/>
        <v>13.411713856210902</v>
      </c>
      <c r="L6" s="2">
        <f t="shared" si="5"/>
        <v>51324</v>
      </c>
      <c r="M6" s="2">
        <f t="shared" si="3"/>
        <v>205296</v>
      </c>
    </row>
    <row r="7" spans="1:14" ht="53.25" customHeight="1" x14ac:dyDescent="0.25">
      <c r="A7" s="7">
        <v>4</v>
      </c>
      <c r="B7" s="11" t="s">
        <v>18</v>
      </c>
      <c r="C7" s="11" t="s">
        <v>14</v>
      </c>
      <c r="D7" s="11">
        <v>1</v>
      </c>
      <c r="E7" s="6">
        <v>112357</v>
      </c>
      <c r="F7" s="5">
        <v>120000</v>
      </c>
      <c r="G7" s="6">
        <v>96000</v>
      </c>
      <c r="H7" s="2">
        <f t="shared" si="0"/>
        <v>328357</v>
      </c>
      <c r="I7" s="2">
        <f t="shared" si="1"/>
        <v>109452.33</v>
      </c>
      <c r="J7" s="3">
        <f t="shared" si="4"/>
        <v>12260.824455694243</v>
      </c>
      <c r="K7" s="2">
        <f t="shared" si="2"/>
        <v>11.201976655676715</v>
      </c>
      <c r="L7" s="2">
        <f t="shared" si="5"/>
        <v>96000</v>
      </c>
      <c r="M7" s="2">
        <f t="shared" si="3"/>
        <v>96000</v>
      </c>
    </row>
    <row r="8" spans="1:14" ht="53.25" customHeight="1" x14ac:dyDescent="0.25">
      <c r="A8" s="7">
        <v>5</v>
      </c>
      <c r="B8" s="11" t="s">
        <v>19</v>
      </c>
      <c r="C8" s="11" t="s">
        <v>14</v>
      </c>
      <c r="D8" s="11">
        <v>6</v>
      </c>
      <c r="E8" s="6">
        <v>55741</v>
      </c>
      <c r="F8" s="6">
        <v>58700</v>
      </c>
      <c r="G8" s="6">
        <v>70000</v>
      </c>
      <c r="H8" s="2">
        <f t="shared" si="0"/>
        <v>184441</v>
      </c>
      <c r="I8" s="2">
        <f t="shared" si="1"/>
        <v>61480.33</v>
      </c>
      <c r="J8" s="3">
        <f t="shared" si="4"/>
        <v>7525.1219480716718</v>
      </c>
      <c r="K8" s="2">
        <f t="shared" si="2"/>
        <v>12.23988542038026</v>
      </c>
      <c r="L8" s="2">
        <f t="shared" si="5"/>
        <v>55741</v>
      </c>
      <c r="M8" s="2">
        <f t="shared" si="3"/>
        <v>334446</v>
      </c>
    </row>
    <row r="9" spans="1:14" ht="53.25" customHeight="1" x14ac:dyDescent="0.25">
      <c r="A9" s="7">
        <v>6</v>
      </c>
      <c r="B9" s="11" t="s">
        <v>20</v>
      </c>
      <c r="C9" s="11" t="s">
        <v>14</v>
      </c>
      <c r="D9" s="11">
        <v>2</v>
      </c>
      <c r="E9" s="6">
        <v>112357</v>
      </c>
      <c r="F9" s="6">
        <v>122000</v>
      </c>
      <c r="G9" s="6">
        <v>94000</v>
      </c>
      <c r="H9" s="2">
        <f t="shared" si="0"/>
        <v>328357</v>
      </c>
      <c r="I9" s="2">
        <f t="shared" si="1"/>
        <v>109452.33</v>
      </c>
      <c r="J9" s="3">
        <f t="shared" si="4"/>
        <v>14224.198266804004</v>
      </c>
      <c r="K9" s="2">
        <f t="shared" si="2"/>
        <v>12.995793024053489</v>
      </c>
      <c r="L9" s="2">
        <f t="shared" si="5"/>
        <v>94000</v>
      </c>
      <c r="M9" s="2">
        <f t="shared" si="3"/>
        <v>188000</v>
      </c>
    </row>
    <row r="10" spans="1:14" ht="53.25" customHeight="1" x14ac:dyDescent="0.25">
      <c r="A10" s="7">
        <v>7</v>
      </c>
      <c r="B10" s="11" t="s">
        <v>21</v>
      </c>
      <c r="C10" s="11" t="s">
        <v>14</v>
      </c>
      <c r="D10" s="11">
        <v>1</v>
      </c>
      <c r="E10" s="6">
        <v>123667</v>
      </c>
      <c r="F10" s="6">
        <v>131000</v>
      </c>
      <c r="G10" s="6">
        <v>120000</v>
      </c>
      <c r="H10" s="2">
        <f t="shared" si="0"/>
        <v>374667</v>
      </c>
      <c r="I10" s="2">
        <f t="shared" si="1"/>
        <v>124889</v>
      </c>
      <c r="J10" s="3">
        <f t="shared" si="4"/>
        <v>5600.8894829303672</v>
      </c>
      <c r="K10" s="2">
        <f t="shared" si="2"/>
        <v>4.4846939946115087</v>
      </c>
      <c r="L10" s="2">
        <f t="shared" si="5"/>
        <v>120000</v>
      </c>
      <c r="M10" s="2">
        <f t="shared" si="3"/>
        <v>120000</v>
      </c>
    </row>
    <row r="11" spans="1:14" ht="53.25" customHeight="1" x14ac:dyDescent="0.25">
      <c r="A11" s="7">
        <v>8</v>
      </c>
      <c r="B11" s="11" t="s">
        <v>22</v>
      </c>
      <c r="C11" s="11" t="s">
        <v>14</v>
      </c>
      <c r="D11" s="11">
        <v>1</v>
      </c>
      <c r="E11" s="6">
        <v>112357</v>
      </c>
      <c r="F11" s="6">
        <v>122000</v>
      </c>
      <c r="G11" s="6">
        <v>84000</v>
      </c>
      <c r="H11" s="2">
        <f t="shared" si="0"/>
        <v>318357</v>
      </c>
      <c r="I11" s="2">
        <f t="shared" si="1"/>
        <v>106119</v>
      </c>
      <c r="J11" s="3">
        <f t="shared" si="4"/>
        <v>19753.087935813986</v>
      </c>
      <c r="K11" s="2">
        <f t="shared" si="2"/>
        <v>18.614091666726964</v>
      </c>
      <c r="L11" s="2">
        <f t="shared" si="5"/>
        <v>84000</v>
      </c>
      <c r="M11" s="2">
        <f t="shared" si="3"/>
        <v>84000</v>
      </c>
    </row>
    <row r="12" spans="1:14" ht="53.25" customHeight="1" x14ac:dyDescent="0.25">
      <c r="A12" s="7">
        <v>9</v>
      </c>
      <c r="B12" s="11" t="s">
        <v>23</v>
      </c>
      <c r="C12" s="11" t="s">
        <v>14</v>
      </c>
      <c r="D12" s="11">
        <v>2</v>
      </c>
      <c r="E12" s="6">
        <v>55741</v>
      </c>
      <c r="F12" s="6">
        <v>81000</v>
      </c>
      <c r="G12" s="6">
        <v>130000</v>
      </c>
      <c r="H12" s="2">
        <f t="shared" si="0"/>
        <v>266741</v>
      </c>
      <c r="I12" s="2">
        <f t="shared" si="1"/>
        <v>88913.67</v>
      </c>
      <c r="J12" s="3">
        <f t="shared" si="4"/>
        <v>37756.71278505784</v>
      </c>
      <c r="K12" s="2">
        <f t="shared" si="2"/>
        <v>42.464463321621793</v>
      </c>
      <c r="L12" s="2">
        <f t="shared" si="5"/>
        <v>55741</v>
      </c>
      <c r="M12" s="2">
        <f t="shared" si="3"/>
        <v>111482</v>
      </c>
    </row>
    <row r="13" spans="1:14" ht="53.25" customHeight="1" x14ac:dyDescent="0.25">
      <c r="A13" s="7">
        <v>10</v>
      </c>
      <c r="B13" s="11" t="s">
        <v>24</v>
      </c>
      <c r="C13" s="11" t="s">
        <v>14</v>
      </c>
      <c r="D13" s="11">
        <v>1</v>
      </c>
      <c r="E13" s="6">
        <v>123667</v>
      </c>
      <c r="F13" s="6">
        <v>128000</v>
      </c>
      <c r="G13" s="6">
        <v>125000</v>
      </c>
      <c r="H13" s="2">
        <f t="shared" si="0"/>
        <v>376667</v>
      </c>
      <c r="I13" s="2">
        <f t="shared" si="1"/>
        <v>125555.67</v>
      </c>
      <c r="J13" s="3">
        <f t="shared" si="4"/>
        <v>2219.3008658922299</v>
      </c>
      <c r="K13" s="2">
        <f t="shared" si="2"/>
        <v>1.7675831492852772</v>
      </c>
      <c r="L13" s="2">
        <f t="shared" si="5"/>
        <v>123667</v>
      </c>
      <c r="M13" s="2">
        <f t="shared" si="3"/>
        <v>123667</v>
      </c>
    </row>
    <row r="14" spans="1:14" ht="53.25" customHeight="1" x14ac:dyDescent="0.25">
      <c r="A14" s="7">
        <v>11</v>
      </c>
      <c r="B14" s="11" t="s">
        <v>25</v>
      </c>
      <c r="C14" s="11" t="s">
        <v>14</v>
      </c>
      <c r="D14" s="11">
        <v>2</v>
      </c>
      <c r="E14" s="6">
        <v>55741</v>
      </c>
      <c r="F14" s="6">
        <v>56200</v>
      </c>
      <c r="G14" s="6">
        <v>25000</v>
      </c>
      <c r="H14" s="2">
        <f t="shared" si="0"/>
        <v>136941</v>
      </c>
      <c r="I14" s="2">
        <f t="shared" si="1"/>
        <v>45647</v>
      </c>
      <c r="J14" s="3">
        <f t="shared" si="4"/>
        <v>17882.299264915571</v>
      </c>
      <c r="K14" s="2">
        <f t="shared" si="2"/>
        <v>39.175190625705021</v>
      </c>
      <c r="L14" s="2">
        <f t="shared" si="5"/>
        <v>25000</v>
      </c>
      <c r="M14" s="2">
        <f t="shared" si="3"/>
        <v>50000</v>
      </c>
    </row>
    <row r="15" spans="1:14" ht="53.25" customHeight="1" x14ac:dyDescent="0.25">
      <c r="A15" s="7">
        <v>12</v>
      </c>
      <c r="B15" s="11" t="s">
        <v>26</v>
      </c>
      <c r="C15" s="11" t="s">
        <v>14</v>
      </c>
      <c r="D15" s="11">
        <v>1</v>
      </c>
      <c r="E15" s="6">
        <v>55741</v>
      </c>
      <c r="F15" s="6">
        <v>58700</v>
      </c>
      <c r="G15" s="6">
        <v>65000</v>
      </c>
      <c r="H15" s="2">
        <f t="shared" si="0"/>
        <v>179441</v>
      </c>
      <c r="I15" s="2">
        <f t="shared" si="1"/>
        <v>59813.67</v>
      </c>
      <c r="J15" s="3">
        <f t="shared" si="4"/>
        <v>4728.8963123915082</v>
      </c>
      <c r="K15" s="2">
        <f t="shared" si="2"/>
        <v>7.9060460800875587</v>
      </c>
      <c r="L15" s="2">
        <f t="shared" si="5"/>
        <v>55741</v>
      </c>
      <c r="M15" s="2">
        <f t="shared" si="3"/>
        <v>55741</v>
      </c>
    </row>
    <row r="16" spans="1:14" ht="53.25" customHeight="1" x14ac:dyDescent="0.25">
      <c r="A16" s="7">
        <v>13</v>
      </c>
      <c r="B16" s="11" t="s">
        <v>27</v>
      </c>
      <c r="C16" s="11" t="s">
        <v>14</v>
      </c>
      <c r="D16" s="11">
        <v>2</v>
      </c>
      <c r="E16" s="6">
        <v>124946</v>
      </c>
      <c r="F16" s="6">
        <v>132050</v>
      </c>
      <c r="G16" s="6">
        <v>82000</v>
      </c>
      <c r="H16" s="2">
        <f t="shared" si="0"/>
        <v>338996</v>
      </c>
      <c r="I16" s="2">
        <f t="shared" si="1"/>
        <v>112998.67</v>
      </c>
      <c r="J16" s="3">
        <f t="shared" si="4"/>
        <v>27079.599430814149</v>
      </c>
      <c r="K16" s="2">
        <f t="shared" si="2"/>
        <v>23.964529344295954</v>
      </c>
      <c r="L16" s="2">
        <f t="shared" si="5"/>
        <v>82000</v>
      </c>
      <c r="M16" s="2">
        <f t="shared" si="3"/>
        <v>164000</v>
      </c>
      <c r="N16">
        <v>2713084</v>
      </c>
    </row>
    <row r="17" spans="1:13" x14ac:dyDescent="0.25">
      <c r="A17" s="38" t="s">
        <v>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10">
        <f>SUM(M4:M16)</f>
        <v>2713084</v>
      </c>
    </row>
    <row r="18" spans="1:1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 x14ac:dyDescent="0.25">
      <c r="A19" s="41" t="s">
        <v>30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</row>
    <row r="20" spans="1:13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</row>
    <row r="21" spans="1:13" ht="22.5" customHeight="1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</row>
    <row r="22" spans="1:13" x14ac:dyDescent="0.25">
      <c r="B22" s="37" t="s">
        <v>28</v>
      </c>
      <c r="C22" s="37"/>
      <c r="D22" s="37"/>
      <c r="E22" s="37"/>
      <c r="F22" s="37"/>
      <c r="G22" s="37"/>
      <c r="H22" s="37"/>
    </row>
  </sheetData>
  <mergeCells count="17">
    <mergeCell ref="L2:L3"/>
    <mergeCell ref="B22:H22"/>
    <mergeCell ref="A17:L17"/>
    <mergeCell ref="M2:M3"/>
    <mergeCell ref="A19:M21"/>
    <mergeCell ref="B1:K1"/>
    <mergeCell ref="A2:A3"/>
    <mergeCell ref="B2:B3"/>
    <mergeCell ref="C2:C3"/>
    <mergeCell ref="D2:D3"/>
    <mergeCell ref="I2:I3"/>
    <mergeCell ref="H2:H3"/>
    <mergeCell ref="E2:E3"/>
    <mergeCell ref="F2:F3"/>
    <mergeCell ref="G2:G3"/>
    <mergeCell ref="K2:K3"/>
    <mergeCell ref="J2:J3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zoomScaleNormal="100" workbookViewId="0">
      <selection activeCell="J11" sqref="J11"/>
    </sheetView>
  </sheetViews>
  <sheetFormatPr defaultRowHeight="18.75" x14ac:dyDescent="0.3"/>
  <cols>
    <col min="1" max="1" width="3.85546875" style="12" customWidth="1"/>
    <col min="2" max="2" width="5.140625" style="12" customWidth="1"/>
    <col min="3" max="3" width="68.42578125" style="12" customWidth="1"/>
    <col min="4" max="4" width="14.42578125" style="12" customWidth="1"/>
    <col min="5" max="5" width="6.5703125" style="12" customWidth="1"/>
    <col min="6" max="6" width="13.28515625" style="12" customWidth="1"/>
    <col min="7" max="9" width="13.42578125" style="12" customWidth="1"/>
    <col min="10" max="10" width="17.140625" style="12" customWidth="1"/>
    <col min="11" max="11" width="17.28515625" style="12" customWidth="1"/>
    <col min="12" max="12" width="18.140625" style="12" customWidth="1"/>
    <col min="13" max="13" width="23.28515625" style="12" customWidth="1"/>
    <col min="14" max="16384" width="9.140625" style="12"/>
  </cols>
  <sheetData>
    <row r="1" spans="1:15" s="28" customFormat="1" ht="20.25" x14ac:dyDescent="0.3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5" s="28" customFormat="1" ht="20.25" x14ac:dyDescent="0.3">
      <c r="C2" s="43" t="s">
        <v>59</v>
      </c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5" s="28" customFormat="1" ht="19.5" customHeight="1" x14ac:dyDescent="0.3">
      <c r="A3" s="28" t="s">
        <v>32</v>
      </c>
    </row>
    <row r="4" spans="1:15" s="28" customFormat="1" ht="19.5" customHeight="1" x14ac:dyDescent="0.3">
      <c r="A4" s="44" t="s">
        <v>61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5" s="28" customFormat="1" ht="36.75" customHeight="1" x14ac:dyDescent="0.3">
      <c r="A5" s="50" t="s">
        <v>57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29"/>
    </row>
    <row r="6" spans="1:15" s="14" customFormat="1" ht="70.5" customHeight="1" x14ac:dyDescent="0.3">
      <c r="A6" s="25" t="s">
        <v>33</v>
      </c>
      <c r="B6" s="25" t="s">
        <v>34</v>
      </c>
      <c r="C6" s="25" t="s">
        <v>35</v>
      </c>
      <c r="D6" s="25" t="s">
        <v>36</v>
      </c>
      <c r="E6" s="25" t="s">
        <v>1</v>
      </c>
      <c r="F6" s="25" t="s">
        <v>37</v>
      </c>
      <c r="G6" s="25" t="s">
        <v>38</v>
      </c>
      <c r="H6" s="25" t="s">
        <v>39</v>
      </c>
      <c r="I6" s="25" t="s">
        <v>40</v>
      </c>
      <c r="J6" s="25" t="s">
        <v>41</v>
      </c>
      <c r="K6" s="25" t="s">
        <v>56</v>
      </c>
      <c r="L6" s="25" t="s">
        <v>42</v>
      </c>
      <c r="M6" s="25" t="s">
        <v>43</v>
      </c>
      <c r="N6" s="13"/>
      <c r="O6" s="12"/>
    </row>
    <row r="7" spans="1:15" ht="87" customHeight="1" x14ac:dyDescent="0.3">
      <c r="A7" s="15">
        <v>1</v>
      </c>
      <c r="B7" s="15">
        <v>3</v>
      </c>
      <c r="C7" s="26" t="s">
        <v>59</v>
      </c>
      <c r="D7" s="27"/>
      <c r="E7" s="16" t="s">
        <v>48</v>
      </c>
      <c r="F7" s="16">
        <v>1</v>
      </c>
      <c r="G7" s="20">
        <v>1100000</v>
      </c>
      <c r="H7" s="20">
        <v>596000</v>
      </c>
      <c r="I7" s="20">
        <v>970000</v>
      </c>
      <c r="J7" s="17">
        <f>(SQRT(((SUM((POWER(G7-L7,2)),(POWER(H7-L7,2)),(POWER(I7-L7,2)))/(COLUMNS(G7:I7)-1)))))/L7*100</f>
        <v>29.443977112635196</v>
      </c>
      <c r="K7" s="17">
        <f>MIN(G7:I7)</f>
        <v>596000</v>
      </c>
      <c r="L7" s="21">
        <f>ROUND((G7+H7+I7)/B7,2)</f>
        <v>888666.67</v>
      </c>
      <c r="M7" s="21">
        <f>MIN(G7:I7)*F7</f>
        <v>596000</v>
      </c>
      <c r="N7" s="13"/>
    </row>
    <row r="8" spans="1:15" ht="21.75" customHeight="1" x14ac:dyDescent="0.3">
      <c r="A8" s="46" t="s">
        <v>53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22">
        <f>SUM(M7:M7)</f>
        <v>596000</v>
      </c>
    </row>
    <row r="9" spans="1:15" s="14" customFormat="1" ht="183.75" customHeight="1" x14ac:dyDescent="0.3">
      <c r="A9" s="47" t="s">
        <v>62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12"/>
      <c r="O9" s="12"/>
    </row>
    <row r="10" spans="1:15" ht="21.75" customHeight="1" x14ac:dyDescent="0.3">
      <c r="A10" s="48" t="s">
        <v>54</v>
      </c>
      <c r="B10" s="48"/>
      <c r="C10" s="48"/>
      <c r="D10" s="23">
        <v>2801</v>
      </c>
      <c r="E10" s="18" t="s">
        <v>49</v>
      </c>
      <c r="F10" s="51">
        <v>46300</v>
      </c>
      <c r="G10" s="51"/>
      <c r="H10" s="12" t="s">
        <v>50</v>
      </c>
    </row>
    <row r="11" spans="1:15" ht="21.75" customHeight="1" x14ac:dyDescent="0.3">
      <c r="A11" s="48" t="s">
        <v>55</v>
      </c>
      <c r="B11" s="48"/>
      <c r="C11" s="48"/>
      <c r="D11" s="24">
        <v>2802</v>
      </c>
      <c r="E11" s="12" t="s">
        <v>49</v>
      </c>
      <c r="F11" s="51">
        <v>46300</v>
      </c>
      <c r="G11" s="51"/>
      <c r="H11" s="12" t="s">
        <v>50</v>
      </c>
    </row>
    <row r="12" spans="1:15" ht="21.75" customHeight="1" x14ac:dyDescent="0.3">
      <c r="A12" s="48" t="s">
        <v>58</v>
      </c>
      <c r="B12" s="48"/>
      <c r="C12" s="48"/>
      <c r="D12" s="23">
        <v>2803</v>
      </c>
      <c r="E12" s="18" t="s">
        <v>49</v>
      </c>
      <c r="F12" s="51">
        <v>46300</v>
      </c>
      <c r="G12" s="51"/>
      <c r="H12" s="12" t="s">
        <v>50</v>
      </c>
    </row>
    <row r="13" spans="1:15" ht="36" customHeight="1" x14ac:dyDescent="0.3">
      <c r="A13" s="45" t="s">
        <v>51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</row>
    <row r="14" spans="1:15" x14ac:dyDescent="0.3">
      <c r="A14" s="12" t="s">
        <v>44</v>
      </c>
      <c r="D14" s="12" t="s">
        <v>45</v>
      </c>
      <c r="H14" s="12" t="s">
        <v>46</v>
      </c>
      <c r="J14" s="12" t="s">
        <v>47</v>
      </c>
    </row>
    <row r="15" spans="1:15" ht="15.75" customHeight="1" x14ac:dyDescent="0.3">
      <c r="A15" s="45" t="s">
        <v>52</v>
      </c>
      <c r="B15" s="45"/>
      <c r="C15" s="12" t="s">
        <v>60</v>
      </c>
    </row>
    <row r="16" spans="1:15" x14ac:dyDescent="0.3">
      <c r="I16" s="19"/>
    </row>
    <row r="17" spans="1:13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</sheetData>
  <mergeCells count="14">
    <mergeCell ref="A1:N1"/>
    <mergeCell ref="A4:M4"/>
    <mergeCell ref="A13:M13"/>
    <mergeCell ref="A15:B15"/>
    <mergeCell ref="A8:L8"/>
    <mergeCell ref="A9:M9"/>
    <mergeCell ref="A10:C10"/>
    <mergeCell ref="A11:C11"/>
    <mergeCell ref="A12:C12"/>
    <mergeCell ref="C2:M2"/>
    <mergeCell ref="A5:M5"/>
    <mergeCell ref="F10:G10"/>
    <mergeCell ref="F11:G11"/>
    <mergeCell ref="F12:G12"/>
  </mergeCells>
  <pageMargins left="0.25" right="0.25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 Форме 2017</vt:lpstr>
      <vt:lpstr>НМЦК 2025</vt:lpstr>
      <vt:lpstr>Лист1</vt:lpstr>
    </vt:vector>
  </TitlesOfParts>
  <Company>RUSSIA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 GAME 2008</dc:creator>
  <cp:lastModifiedBy>Ветчинкина Марина Вячеславовна</cp:lastModifiedBy>
  <cp:lastPrinted>2026-10-05T14:19:34Z</cp:lastPrinted>
  <dcterms:created xsi:type="dcterms:W3CDTF">2014-10-10T05:18:55Z</dcterms:created>
  <dcterms:modified xsi:type="dcterms:W3CDTF">2026-10-23T13:07:53Z</dcterms:modified>
</cp:coreProperties>
</file>