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3040" windowHeight="8904"/>
  </bookViews>
  <sheets>
    <sheet name="НМЦК " sheetId="10" r:id="rId1"/>
  </sheets>
  <definedNames>
    <definedName name="Информация">#REF!</definedName>
    <definedName name="Источники">#REF!</definedName>
    <definedName name="Корректировка">#REF!</definedName>
    <definedName name="Процедуры">#REF!</definedName>
  </definedNames>
  <calcPr calcId="162913" refMode="R1C1"/>
</workbook>
</file>

<file path=xl/calcChain.xml><?xml version="1.0" encoding="utf-8"?>
<calcChain xmlns="http://schemas.openxmlformats.org/spreadsheetml/2006/main">
  <c r="K23" i="10" l="1"/>
  <c r="L23" i="10" s="1"/>
  <c r="M23" i="10" s="1"/>
  <c r="N23" i="10" s="1"/>
  <c r="K24" i="10"/>
  <c r="L24" i="10" s="1"/>
  <c r="M24" i="10" s="1"/>
  <c r="N24" i="10" s="1"/>
  <c r="I23" i="10"/>
  <c r="J23" i="10" s="1"/>
  <c r="I24" i="10"/>
  <c r="H23" i="10"/>
  <c r="H24" i="10"/>
  <c r="J24" i="10" l="1"/>
  <c r="I20" i="10"/>
  <c r="K20" i="10"/>
  <c r="L20" i="10" s="1"/>
  <c r="M20" i="10" s="1"/>
  <c r="N20" i="10" s="1"/>
  <c r="K21" i="10"/>
  <c r="L21" i="10" s="1"/>
  <c r="M21" i="10" s="1"/>
  <c r="N21" i="10" s="1"/>
  <c r="I21" i="10"/>
  <c r="H21" i="10"/>
  <c r="H20" i="10"/>
  <c r="K26" i="10"/>
  <c r="L26" i="10" s="1"/>
  <c r="M26" i="10" s="1"/>
  <c r="N26" i="10" s="1"/>
  <c r="K10" i="10"/>
  <c r="L10" i="10" s="1"/>
  <c r="M10" i="10" s="1"/>
  <c r="N10" i="10" s="1"/>
  <c r="K11" i="10"/>
  <c r="L11" i="10" s="1"/>
  <c r="M11" i="10" s="1"/>
  <c r="N11" i="10" s="1"/>
  <c r="K12" i="10"/>
  <c r="L12" i="10" s="1"/>
  <c r="M12" i="10" s="1"/>
  <c r="N12" i="10" s="1"/>
  <c r="K13" i="10"/>
  <c r="L13" i="10" s="1"/>
  <c r="M13" i="10" s="1"/>
  <c r="N13" i="10" s="1"/>
  <c r="K14" i="10"/>
  <c r="L14" i="10" s="1"/>
  <c r="M14" i="10" s="1"/>
  <c r="N14" i="10" s="1"/>
  <c r="K15" i="10"/>
  <c r="L15" i="10" s="1"/>
  <c r="M15" i="10" s="1"/>
  <c r="N15" i="10" s="1"/>
  <c r="K16" i="10"/>
  <c r="L16" i="10" s="1"/>
  <c r="M16" i="10" s="1"/>
  <c r="N16" i="10" s="1"/>
  <c r="K17" i="10"/>
  <c r="L17" i="10" s="1"/>
  <c r="M17" i="10" s="1"/>
  <c r="N17" i="10" s="1"/>
  <c r="K18" i="10"/>
  <c r="L18" i="10" s="1"/>
  <c r="M18" i="10" s="1"/>
  <c r="N18" i="10" s="1"/>
  <c r="K19" i="10"/>
  <c r="L19" i="10" s="1"/>
  <c r="M19" i="10" s="1"/>
  <c r="N19" i="10" s="1"/>
  <c r="K22" i="10"/>
  <c r="L22" i="10" s="1"/>
  <c r="M22" i="10" s="1"/>
  <c r="N22" i="10" s="1"/>
  <c r="I26" i="10"/>
  <c r="I10" i="10"/>
  <c r="I11" i="10"/>
  <c r="I12" i="10"/>
  <c r="I13" i="10"/>
  <c r="I14" i="10"/>
  <c r="I15" i="10"/>
  <c r="I16" i="10"/>
  <c r="I17" i="10"/>
  <c r="I18" i="10"/>
  <c r="I19" i="10"/>
  <c r="I22" i="10"/>
  <c r="H26" i="10"/>
  <c r="H10" i="10"/>
  <c r="H11" i="10"/>
  <c r="H12" i="10"/>
  <c r="H13" i="10"/>
  <c r="H14" i="10"/>
  <c r="H15" i="10"/>
  <c r="H16" i="10"/>
  <c r="H17" i="10"/>
  <c r="H18" i="10"/>
  <c r="H19" i="10"/>
  <c r="H22" i="10"/>
  <c r="J10" i="10" l="1"/>
  <c r="J21" i="10"/>
  <c r="J20" i="10"/>
  <c r="J22" i="10"/>
  <c r="J18" i="10"/>
  <c r="J14" i="10"/>
  <c r="J11" i="10"/>
  <c r="J26" i="10"/>
  <c r="J16" i="10"/>
  <c r="J12" i="10"/>
  <c r="J19" i="10"/>
  <c r="J15" i="10"/>
  <c r="J17" i="10"/>
  <c r="J13" i="10"/>
  <c r="K25" i="10" l="1"/>
  <c r="L25" i="10" s="1"/>
  <c r="M25" i="10" s="1"/>
  <c r="N25" i="10" s="1"/>
  <c r="N27" i="10" s="1"/>
  <c r="I25" i="10"/>
  <c r="H25" i="10"/>
  <c r="J25" i="10" l="1"/>
</calcChain>
</file>

<file path=xl/sharedStrings.xml><?xml version="1.0" encoding="utf-8"?>
<sst xmlns="http://schemas.openxmlformats.org/spreadsheetml/2006/main" count="61" uniqueCount="46">
  <si>
    <t>№ п/п</t>
  </si>
  <si>
    <t>Кол-во</t>
  </si>
  <si>
    <t>Ед. изм.</t>
  </si>
  <si>
    <t>Наименование запчастей, материалов и работ</t>
  </si>
  <si>
    <t>источник информации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</si>
  <si>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</si>
  <si>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</si>
  <si>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</si>
  <si>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</si>
  <si>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</si>
  <si>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Цена за единицу по формуле (руб.)</t>
  </si>
  <si>
    <t>Цена за единицу для расчета  (руб.)</t>
  </si>
  <si>
    <t xml:space="preserve">Н(М)ЦК* </t>
  </si>
  <si>
    <t>КП №1</t>
  </si>
  <si>
    <t>КП №2</t>
  </si>
  <si>
    <t>КП №3</t>
  </si>
  <si>
    <t xml:space="preserve">Приложение № 2 к извещению 
об осуществлении закупки
</t>
  </si>
  <si>
    <t>Н(М)ЦК определяемая методом сопоставимых рыночных цен (анализа рынка)</t>
  </si>
  <si>
    <t>расчет НМЦК</t>
  </si>
  <si>
    <t>Расчет Н(М)ЦК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</si>
  <si>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>Определение начальной (максимальной) цены контракта (НМЦК) производилось в соответствии со ст.22 Федерального закона от 05.04.2013 г. №44-ФЗ «О контрактной системе в сфере закупок товаров, работ, услуг для обеспечения государственных и муниципальных нужд» и Приказом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Использовался метод сопоставимых рыночных цен (анализа рынка). На основании полученных предложений была сформирована начальная (максимальная) цена контракта.</t>
  </si>
  <si>
    <t>Обоснование начальной (максимальной) цены контракта</t>
  </si>
  <si>
    <t xml:space="preserve"> УТВЕРЖДАЮ
Заместитель директора 
ГБУ «Киришское ДРСУ»
________________________В.А. КЛИШИН</t>
  </si>
  <si>
    <t xml:space="preserve"> </t>
  </si>
  <si>
    <t xml:space="preserve">ИТОГО:  </t>
  </si>
  <si>
    <t>шт</t>
  </si>
  <si>
    <t>усл.</t>
  </si>
  <si>
    <t xml:space="preserve">Объект закупки: Оказание услуг по ремонту и замене агрегатов асфальтоукладчика XCMG RP 603, с поставкой и заменой запасных частей. </t>
  </si>
  <si>
    <t xml:space="preserve">Очистка рабочей зоны шнека асфальтоукладчика XCMG RP 603 </t>
  </si>
  <si>
    <t>Замена  муфты асфальтоукладчика в сборе XCMG RP 603</t>
  </si>
  <si>
    <t>Ремонту  редуктора  XCMG RP 603</t>
  </si>
  <si>
    <t>Подшипник 32914</t>
  </si>
  <si>
    <t>Подшипник 32010</t>
  </si>
  <si>
    <t>Подшипник 32310</t>
  </si>
  <si>
    <t>Подшипник 30206</t>
  </si>
  <si>
    <t>Сальник  50х72х8</t>
  </si>
  <si>
    <t>Сальник  70х90х10</t>
  </si>
  <si>
    <t>Сальник  65х85х10</t>
  </si>
  <si>
    <t>Муфта асфальтоукладчика в сборе XCMG RP 603, 200200873</t>
  </si>
  <si>
    <t>Втулка 202200637</t>
  </si>
  <si>
    <t>Кольцо муфты 805300018</t>
  </si>
  <si>
    <t>Ремень приводной SPA1800LW</t>
  </si>
  <si>
    <t xml:space="preserve">Замена ремня приводного </t>
  </si>
  <si>
    <t xml:space="preserve">Замена сальника привода </t>
  </si>
  <si>
    <t>Снятие и установка редуктора  XCMG RP 603</t>
  </si>
  <si>
    <t>Начальная (максимальная) цена контракта составляет 360 891,52  рублей с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</si>
</sst>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#,##0.00_ ;\-#,##0.00\ 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scheme val="minor"/>
    </font>
    <font>
      <sz val="14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0" fontId="1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43" fontId="16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1" applyFont="1"/>
    <xf numFmtId="0" fontId="7" fillId="2" borderId="1" xfId="0" quotePrefix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quotePrefix="1" applyFont="1" applyFill="1" applyBorder="1" applyAlignment="1">
      <alignment horizontal="center" vertical="center" wrapText="1"/>
    </xf>
    <xf numFmtId="0" fontId="13" fillId="2" borderId="1" xfId="0" quotePrefix="1" applyFont="1" applyFill="1" applyBorder="1" applyAlignment="1">
      <alignment horizontal="center" vertical="center" wrapText="1"/>
    </xf>
    <xf numFmtId="2" fontId="4" fillId="0" borderId="0" xfId="1" applyNumberFormat="1" applyFont="1" applyBorder="1" applyAlignment="1"/>
    <xf numFmtId="0" fontId="0" fillId="0" borderId="0" xfId="0" applyBorder="1"/>
    <xf numFmtId="43" fontId="17" fillId="0" borderId="0" xfId="1" applyNumberFormat="1" applyFont="1" applyBorder="1"/>
    <xf numFmtId="43" fontId="0" fillId="0" borderId="1" xfId="7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14" fillId="2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" fontId="0" fillId="0" borderId="0" xfId="0" applyNumberFormat="1"/>
    <xf numFmtId="0" fontId="14" fillId="2" borderId="0" xfId="0" applyFont="1" applyFill="1"/>
    <xf numFmtId="2" fontId="18" fillId="2" borderId="0" xfId="0" applyNumberFormat="1" applyFont="1" applyFill="1" applyAlignment="1">
      <alignment vertical="center"/>
    </xf>
    <xf numFmtId="0" fontId="18" fillId="2" borderId="0" xfId="0" applyFont="1" applyFill="1" applyBorder="1" applyAlignment="1">
      <alignment vertical="center"/>
    </xf>
    <xf numFmtId="0" fontId="14" fillId="2" borderId="0" xfId="0" applyFont="1" applyFill="1" applyAlignment="1">
      <alignment vertical="center"/>
    </xf>
    <xf numFmtId="0" fontId="19" fillId="2" borderId="0" xfId="0" applyFont="1" applyFill="1"/>
    <xf numFmtId="2" fontId="19" fillId="2" borderId="0" xfId="0" applyNumberFormat="1" applyFont="1" applyFill="1"/>
    <xf numFmtId="0" fontId="6" fillId="0" borderId="3" xfId="1" applyFont="1" applyBorder="1" applyAlignment="1">
      <alignment horizontal="center" vertical="center" wrapText="1"/>
    </xf>
    <xf numFmtId="43" fontId="0" fillId="0" borderId="3" xfId="7" applyFont="1" applyBorder="1" applyAlignment="1">
      <alignment horizontal="center" vertical="center" wrapText="1"/>
    </xf>
    <xf numFmtId="4" fontId="0" fillId="0" borderId="3" xfId="0" applyNumberFormat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43" fontId="20" fillId="0" borderId="2" xfId="1" applyNumberFormat="1" applyFont="1" applyBorder="1" applyAlignment="1"/>
    <xf numFmtId="0" fontId="19" fillId="2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6" fillId="0" borderId="1" xfId="1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43" fontId="0" fillId="0" borderId="3" xfId="7" applyFont="1" applyBorder="1" applyAlignment="1">
      <alignment horizontal="right" vertical="center" wrapText="1"/>
    </xf>
    <xf numFmtId="43" fontId="0" fillId="0" borderId="1" xfId="7" applyFont="1" applyBorder="1" applyAlignment="1">
      <alignment horizontal="right" vertical="center" wrapText="1"/>
    </xf>
    <xf numFmtId="164" fontId="0" fillId="0" borderId="1" xfId="7" applyNumberFormat="1" applyFont="1" applyBorder="1" applyAlignment="1">
      <alignment horizontal="righ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left" vertical="center"/>
    </xf>
    <xf numFmtId="0" fontId="19" fillId="2" borderId="0" xfId="0" applyFont="1" applyFill="1" applyAlignment="1">
      <alignment horizontal="left" vertical="top" wrapText="1"/>
    </xf>
    <xf numFmtId="0" fontId="0" fillId="0" borderId="0" xfId="0" applyAlignment="1">
      <alignment horizontal="right" wrapText="1"/>
    </xf>
    <xf numFmtId="0" fontId="17" fillId="0" borderId="12" xfId="1" applyFont="1" applyBorder="1" applyAlignment="1">
      <alignment horizontal="right"/>
    </xf>
    <xf numFmtId="0" fontId="17" fillId="0" borderId="18" xfId="1" applyFont="1" applyBorder="1" applyAlignment="1">
      <alignment horizontal="right"/>
    </xf>
    <xf numFmtId="0" fontId="17" fillId="0" borderId="13" xfId="1" applyFont="1" applyBorder="1" applyAlignment="1">
      <alignment horizontal="right"/>
    </xf>
    <xf numFmtId="0" fontId="17" fillId="0" borderId="14" xfId="1" applyFont="1" applyBorder="1" applyAlignment="1">
      <alignment horizontal="right"/>
    </xf>
    <xf numFmtId="0" fontId="18" fillId="0" borderId="5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5" fillId="0" borderId="0" xfId="1" quotePrefix="1" applyFont="1" applyAlignment="1">
      <alignment horizontal="center" vertical="center" wrapText="1"/>
    </xf>
    <xf numFmtId="0" fontId="9" fillId="0" borderId="0" xfId="1" applyFont="1" applyAlignment="1">
      <alignment horizontal="center" vertical="top" wrapText="1"/>
    </xf>
    <xf numFmtId="0" fontId="8" fillId="0" borderId="4" xfId="1" applyFont="1" applyBorder="1" applyAlignment="1">
      <alignment horizontal="left" vertical="top" wrapText="1"/>
    </xf>
    <xf numFmtId="0" fontId="3" fillId="0" borderId="0" xfId="0" applyFont="1" applyAlignment="1">
      <alignment horizontal="right" wrapText="1"/>
    </xf>
    <xf numFmtId="0" fontId="12" fillId="2" borderId="9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4" fontId="13" fillId="2" borderId="9" xfId="0" applyNumberFormat="1" applyFont="1" applyFill="1" applyBorder="1" applyAlignment="1">
      <alignment horizontal="center" vertical="top" wrapText="1"/>
    </xf>
    <xf numFmtId="4" fontId="13" fillId="2" borderId="10" xfId="0" applyNumberFormat="1" applyFont="1" applyFill="1" applyBorder="1" applyAlignment="1">
      <alignment horizontal="center" vertical="top" wrapText="1"/>
    </xf>
    <xf numFmtId="4" fontId="13" fillId="2" borderId="11" xfId="0" applyNumberFormat="1" applyFont="1" applyFill="1" applyBorder="1" applyAlignment="1">
      <alignment horizontal="center" vertical="top" wrapText="1"/>
    </xf>
    <xf numFmtId="0" fontId="13" fillId="2" borderId="9" xfId="0" applyFont="1" applyFill="1" applyBorder="1" applyAlignment="1">
      <alignment horizontal="center" vertical="top" wrapText="1"/>
    </xf>
    <xf numFmtId="0" fontId="13" fillId="2" borderId="10" xfId="0" applyFont="1" applyFill="1" applyBorder="1" applyAlignment="1">
      <alignment horizontal="center" vertical="top" wrapText="1"/>
    </xf>
    <xf numFmtId="0" fontId="13" fillId="2" borderId="11" xfId="0" applyFont="1" applyFill="1" applyBorder="1" applyAlignment="1">
      <alignment horizontal="center" vertical="top" wrapText="1"/>
    </xf>
    <xf numFmtId="43" fontId="0" fillId="0" borderId="3" xfId="7" applyFont="1" applyFill="1" applyBorder="1" applyAlignment="1">
      <alignment horizontal="center" vertical="center" wrapText="1"/>
    </xf>
  </cellXfs>
  <cellStyles count="8">
    <cellStyle name="Normal" xfId="5"/>
    <cellStyle name="Обычный" xfId="0" builtinId="0"/>
    <cellStyle name="Обычный 2" xfId="1"/>
    <cellStyle name="Обычный 2 2" xfId="2"/>
    <cellStyle name="Обычный 2 2 2" xfId="4"/>
    <cellStyle name="Обычный 2 4 2" xfId="3"/>
    <cellStyle name="Обычный 3" xfId="6"/>
    <cellStyle name="Финансовый" xfId="7" builtinId="3"/>
  </cellStyles>
  <dxfs count="0"/>
  <tableStyles count="0" defaultTableStyle="TableStyleMedium2" defaultPivotStyle="PivotStyleMedium9"/>
  <colors>
    <mruColors>
      <color rgb="FFFFFF99"/>
      <color rgb="FF004070"/>
      <color rgb="FF96FD23"/>
      <color rgb="FFAAFD23"/>
      <color rgb="FFB9FC24"/>
      <color rgb="FF90F62A"/>
      <color rgb="FFFFFFCC"/>
      <color rgb="FF0062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8</xdr:row>
      <xdr:rowOff>1266825</xdr:rowOff>
    </xdr:from>
    <xdr:to>
      <xdr:col>10</xdr:col>
      <xdr:colOff>0</xdr:colOff>
      <xdr:row>8</xdr:row>
      <xdr:rowOff>1619250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8275" y="463867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9525</xdr:colOff>
      <xdr:row>8</xdr:row>
      <xdr:rowOff>1114425</xdr:rowOff>
    </xdr:from>
    <xdr:to>
      <xdr:col>8</xdr:col>
      <xdr:colOff>1009650</xdr:colOff>
      <xdr:row>8</xdr:row>
      <xdr:rowOff>1552575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0050" y="44862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266700</xdr:colOff>
      <xdr:row>8</xdr:row>
      <xdr:rowOff>1400175</xdr:rowOff>
    </xdr:from>
    <xdr:to>
      <xdr:col>10</xdr:col>
      <xdr:colOff>419100</xdr:colOff>
      <xdr:row>8</xdr:row>
      <xdr:rowOff>1628775</xdr:rowOff>
    </xdr:to>
    <xdr:pic>
      <xdr:nvPicPr>
        <xdr:cNvPr id="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8425" y="477202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266700</xdr:colOff>
      <xdr:row>8</xdr:row>
      <xdr:rowOff>1400175</xdr:rowOff>
    </xdr:from>
    <xdr:to>
      <xdr:col>10</xdr:col>
      <xdr:colOff>419100</xdr:colOff>
      <xdr:row>8</xdr:row>
      <xdr:rowOff>1628775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8425" y="477202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266700</xdr:colOff>
      <xdr:row>8</xdr:row>
      <xdr:rowOff>1400175</xdr:rowOff>
    </xdr:from>
    <xdr:to>
      <xdr:col>10</xdr:col>
      <xdr:colOff>419100</xdr:colOff>
      <xdr:row>8</xdr:row>
      <xdr:rowOff>1628775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8425" y="477202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266700</xdr:colOff>
      <xdr:row>8</xdr:row>
      <xdr:rowOff>1400175</xdr:rowOff>
    </xdr:from>
    <xdr:to>
      <xdr:col>10</xdr:col>
      <xdr:colOff>419100</xdr:colOff>
      <xdr:row>8</xdr:row>
      <xdr:rowOff>1628775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8425" y="477202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266700</xdr:colOff>
      <xdr:row>8</xdr:row>
      <xdr:rowOff>1400175</xdr:rowOff>
    </xdr:from>
    <xdr:to>
      <xdr:col>10</xdr:col>
      <xdr:colOff>419100</xdr:colOff>
      <xdr:row>8</xdr:row>
      <xdr:rowOff>1628775</xdr:rowOff>
    </xdr:to>
    <xdr:pic>
      <xdr:nvPicPr>
        <xdr:cNvPr id="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8425" y="477202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topLeftCell="A4" zoomScale="70" zoomScaleNormal="70" workbookViewId="0">
      <selection activeCell="C30" sqref="C30:N31"/>
    </sheetView>
  </sheetViews>
  <sheetFormatPr defaultRowHeight="14.4" x14ac:dyDescent="0.3"/>
  <cols>
    <col min="2" max="2" width="50.77734375" style="27" customWidth="1"/>
    <col min="3" max="3" width="14.88671875" customWidth="1"/>
    <col min="4" max="4" width="12.33203125" customWidth="1"/>
    <col min="5" max="5" width="15" style="29" customWidth="1"/>
    <col min="6" max="6" width="15.44140625" customWidth="1"/>
    <col min="7" max="7" width="12.6640625" customWidth="1"/>
    <col min="8" max="8" width="13.88671875" style="14" customWidth="1"/>
    <col min="9" max="9" width="14.109375" style="14" customWidth="1"/>
    <col min="10" max="10" width="14.33203125" style="14" customWidth="1"/>
    <col min="11" max="11" width="29.33203125" customWidth="1"/>
    <col min="12" max="12" width="13.77734375" customWidth="1"/>
    <col min="13" max="13" width="16.88671875" customWidth="1"/>
    <col min="14" max="14" width="25" customWidth="1"/>
    <col min="15" max="15" width="9.109375" style="7"/>
  </cols>
  <sheetData>
    <row r="1" spans="1:15" ht="78" customHeight="1" x14ac:dyDescent="0.3">
      <c r="A1" s="43" t="s">
        <v>22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5" ht="44.4" customHeight="1" x14ac:dyDescent="0.3">
      <c r="A2" s="54" t="s">
        <v>16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5" s="1" customFormat="1" ht="20.399999999999999" customHeight="1" x14ac:dyDescent="0.25">
      <c r="A3" s="51" t="s">
        <v>21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6"/>
    </row>
    <row r="4" spans="1:15" s="1" customFormat="1" ht="23.4" customHeight="1" x14ac:dyDescent="0.25">
      <c r="A4" s="52" t="s">
        <v>27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6"/>
    </row>
    <row r="5" spans="1:15" s="1" customFormat="1" ht="75" customHeight="1" x14ac:dyDescent="0.25">
      <c r="A5" s="52" t="s">
        <v>20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6"/>
    </row>
    <row r="6" spans="1:15" s="1" customFormat="1" ht="7.8" customHeight="1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6"/>
    </row>
    <row r="7" spans="1:15" s="1" customFormat="1" ht="32.1" customHeight="1" x14ac:dyDescent="0.25">
      <c r="A7" s="38" t="s">
        <v>0</v>
      </c>
      <c r="B7" s="38" t="s">
        <v>3</v>
      </c>
      <c r="C7" s="38" t="s">
        <v>2</v>
      </c>
      <c r="D7" s="38" t="s">
        <v>1</v>
      </c>
      <c r="E7" s="55" t="s">
        <v>4</v>
      </c>
      <c r="F7" s="56"/>
      <c r="G7" s="57"/>
      <c r="H7" s="58" t="s">
        <v>17</v>
      </c>
      <c r="I7" s="59"/>
      <c r="J7" s="59"/>
      <c r="K7" s="59"/>
      <c r="L7" s="59"/>
      <c r="M7" s="59"/>
      <c r="N7" s="60"/>
      <c r="O7" s="6"/>
    </row>
    <row r="8" spans="1:15" s="1" customFormat="1" ht="48.75" customHeight="1" x14ac:dyDescent="0.25">
      <c r="A8" s="39"/>
      <c r="B8" s="39"/>
      <c r="C8" s="39"/>
      <c r="D8" s="39"/>
      <c r="E8" s="61" t="s">
        <v>5</v>
      </c>
      <c r="F8" s="62"/>
      <c r="G8" s="63"/>
      <c r="H8" s="64" t="s">
        <v>6</v>
      </c>
      <c r="I8" s="65"/>
      <c r="J8" s="66"/>
      <c r="K8" s="67" t="s">
        <v>18</v>
      </c>
      <c r="L8" s="68"/>
      <c r="M8" s="68"/>
      <c r="N8" s="69"/>
      <c r="O8" s="6"/>
    </row>
    <row r="9" spans="1:15" s="1" customFormat="1" ht="139.5" customHeight="1" x14ac:dyDescent="0.25">
      <c r="A9" s="40"/>
      <c r="B9" s="39"/>
      <c r="C9" s="40"/>
      <c r="D9" s="40"/>
      <c r="E9" s="2" t="s">
        <v>13</v>
      </c>
      <c r="F9" s="2" t="s">
        <v>14</v>
      </c>
      <c r="G9" s="2" t="s">
        <v>15</v>
      </c>
      <c r="H9" s="12" t="s">
        <v>7</v>
      </c>
      <c r="I9" s="12" t="s">
        <v>8</v>
      </c>
      <c r="J9" s="12" t="s">
        <v>9</v>
      </c>
      <c r="K9" s="3" t="s">
        <v>19</v>
      </c>
      <c r="L9" s="4" t="s">
        <v>10</v>
      </c>
      <c r="M9" s="5" t="s">
        <v>11</v>
      </c>
      <c r="N9" s="5" t="s">
        <v>12</v>
      </c>
      <c r="O9" s="6"/>
    </row>
    <row r="10" spans="1:15" s="11" customFormat="1" ht="34.200000000000003" customHeight="1" x14ac:dyDescent="0.3">
      <c r="A10" s="33">
        <v>1</v>
      </c>
      <c r="B10" s="37" t="s">
        <v>31</v>
      </c>
      <c r="C10" s="35" t="s">
        <v>25</v>
      </c>
      <c r="D10" s="21">
        <v>1</v>
      </c>
      <c r="E10" s="30">
        <v>3900</v>
      </c>
      <c r="F10" s="22">
        <v>3500</v>
      </c>
      <c r="G10" s="22">
        <v>2700</v>
      </c>
      <c r="H10" s="23">
        <f t="shared" ref="H10:H21" si="0">AVERAGE(E10:G10)</f>
        <v>3366.6666666666665</v>
      </c>
      <c r="I10" s="23">
        <f t="shared" ref="I10:I21" si="1">STDEV(E10:G10)</f>
        <v>611.01009266077767</v>
      </c>
      <c r="J10" s="23">
        <f>I10/H10*100</f>
        <v>18.148814633488445</v>
      </c>
      <c r="K10" s="22">
        <f t="shared" ref="K10:K21" si="2">((D10/3)*SUM(E10:G10))</f>
        <v>3366.6666666666665</v>
      </c>
      <c r="L10" s="22">
        <f t="shared" ref="L10:L21" si="3">K10/D10</f>
        <v>3366.6666666666665</v>
      </c>
      <c r="M10" s="22">
        <f t="shared" ref="M10:M21" si="4">ROUNDDOWN(L10,2)</f>
        <v>3366.66</v>
      </c>
      <c r="N10" s="22">
        <f t="shared" ref="N10:N21" si="5">M10*D10</f>
        <v>3366.66</v>
      </c>
      <c r="O10" s="10"/>
    </row>
    <row r="11" spans="1:15" s="11" customFormat="1" ht="34.200000000000003" customHeight="1" x14ac:dyDescent="0.3">
      <c r="A11" s="34">
        <v>2</v>
      </c>
      <c r="B11" s="37" t="s">
        <v>32</v>
      </c>
      <c r="C11" s="36" t="s">
        <v>25</v>
      </c>
      <c r="D11" s="28">
        <v>1</v>
      </c>
      <c r="E11" s="31">
        <v>2350</v>
      </c>
      <c r="F11" s="22">
        <v>2000</v>
      </c>
      <c r="G11" s="22">
        <v>1500</v>
      </c>
      <c r="H11" s="13">
        <f t="shared" si="0"/>
        <v>1950</v>
      </c>
      <c r="I11" s="13">
        <f t="shared" si="1"/>
        <v>427.20018726587654</v>
      </c>
      <c r="J11" s="13">
        <f t="shared" ref="J11:J21" si="6">I11/H11*100</f>
        <v>21.907701911070593</v>
      </c>
      <c r="K11" s="9">
        <f t="shared" si="2"/>
        <v>1950</v>
      </c>
      <c r="L11" s="9">
        <f t="shared" si="3"/>
        <v>1950</v>
      </c>
      <c r="M11" s="9">
        <f t="shared" si="4"/>
        <v>1950</v>
      </c>
      <c r="N11" s="9">
        <f t="shared" si="5"/>
        <v>1950</v>
      </c>
      <c r="O11" s="10"/>
    </row>
    <row r="12" spans="1:15" s="11" customFormat="1" ht="34.200000000000003" customHeight="1" x14ac:dyDescent="0.3">
      <c r="A12" s="34">
        <v>3</v>
      </c>
      <c r="B12" s="37" t="s">
        <v>33</v>
      </c>
      <c r="C12" s="36" t="s">
        <v>25</v>
      </c>
      <c r="D12" s="28">
        <v>1</v>
      </c>
      <c r="E12" s="31">
        <v>3900</v>
      </c>
      <c r="F12" s="22">
        <v>4000</v>
      </c>
      <c r="G12" s="22">
        <v>3200</v>
      </c>
      <c r="H12" s="13">
        <f t="shared" si="0"/>
        <v>3700</v>
      </c>
      <c r="I12" s="13">
        <f t="shared" si="1"/>
        <v>435.88989435406734</v>
      </c>
      <c r="J12" s="13">
        <f t="shared" si="6"/>
        <v>11.780807955515334</v>
      </c>
      <c r="K12" s="9">
        <f t="shared" si="2"/>
        <v>3700</v>
      </c>
      <c r="L12" s="9">
        <f t="shared" si="3"/>
        <v>3700</v>
      </c>
      <c r="M12" s="9">
        <f t="shared" si="4"/>
        <v>3700</v>
      </c>
      <c r="N12" s="9">
        <f t="shared" si="5"/>
        <v>3700</v>
      </c>
      <c r="O12" s="10"/>
    </row>
    <row r="13" spans="1:15" s="11" customFormat="1" ht="34.200000000000003" customHeight="1" x14ac:dyDescent="0.3">
      <c r="A13" s="34">
        <v>4</v>
      </c>
      <c r="B13" s="37" t="s">
        <v>34</v>
      </c>
      <c r="C13" s="36" t="s">
        <v>25</v>
      </c>
      <c r="D13" s="28">
        <v>1</v>
      </c>
      <c r="E13" s="31">
        <v>2000</v>
      </c>
      <c r="F13" s="22">
        <v>2250</v>
      </c>
      <c r="G13" s="22">
        <v>1200</v>
      </c>
      <c r="H13" s="13">
        <f t="shared" si="0"/>
        <v>1816.6666666666667</v>
      </c>
      <c r="I13" s="13">
        <f t="shared" si="1"/>
        <v>548.48275573014416</v>
      </c>
      <c r="J13" s="13">
        <f t="shared" si="6"/>
        <v>30.19171132459509</v>
      </c>
      <c r="K13" s="9">
        <f t="shared" si="2"/>
        <v>1816.6666666666665</v>
      </c>
      <c r="L13" s="9">
        <f t="shared" si="3"/>
        <v>1816.6666666666665</v>
      </c>
      <c r="M13" s="9">
        <f t="shared" si="4"/>
        <v>1816.66</v>
      </c>
      <c r="N13" s="9">
        <f t="shared" si="5"/>
        <v>1816.66</v>
      </c>
      <c r="O13" s="10"/>
    </row>
    <row r="14" spans="1:15" s="11" customFormat="1" ht="34.200000000000003" customHeight="1" x14ac:dyDescent="0.3">
      <c r="A14" s="34">
        <v>5</v>
      </c>
      <c r="B14" s="37" t="s">
        <v>35</v>
      </c>
      <c r="C14" s="36" t="s">
        <v>25</v>
      </c>
      <c r="D14" s="28">
        <v>2</v>
      </c>
      <c r="E14" s="32">
        <v>2600</v>
      </c>
      <c r="F14" s="22">
        <v>2500</v>
      </c>
      <c r="G14" s="70">
        <v>1800</v>
      </c>
      <c r="H14" s="13">
        <f t="shared" si="0"/>
        <v>2300</v>
      </c>
      <c r="I14" s="13">
        <f t="shared" si="1"/>
        <v>435.88989435406734</v>
      </c>
      <c r="J14" s="13">
        <f t="shared" si="6"/>
        <v>18.951734537133362</v>
      </c>
      <c r="K14" s="9">
        <f t="shared" si="2"/>
        <v>4600</v>
      </c>
      <c r="L14" s="9">
        <f t="shared" si="3"/>
        <v>2300</v>
      </c>
      <c r="M14" s="9">
        <f t="shared" si="4"/>
        <v>2300</v>
      </c>
      <c r="N14" s="9">
        <f t="shared" si="5"/>
        <v>4600</v>
      </c>
      <c r="O14" s="10"/>
    </row>
    <row r="15" spans="1:15" s="11" customFormat="1" ht="34.200000000000003" customHeight="1" x14ac:dyDescent="0.3">
      <c r="A15" s="34">
        <v>6</v>
      </c>
      <c r="B15" s="37" t="s">
        <v>36</v>
      </c>
      <c r="C15" s="36" t="s">
        <v>25</v>
      </c>
      <c r="D15" s="28">
        <v>1</v>
      </c>
      <c r="E15" s="31">
        <v>2300</v>
      </c>
      <c r="F15" s="22">
        <v>2000</v>
      </c>
      <c r="G15" s="22">
        <v>1350</v>
      </c>
      <c r="H15" s="13">
        <f t="shared" si="0"/>
        <v>1883.3333333333333</v>
      </c>
      <c r="I15" s="13">
        <f t="shared" si="1"/>
        <v>485.62674281111521</v>
      </c>
      <c r="J15" s="13">
        <f t="shared" si="6"/>
        <v>25.785490768731783</v>
      </c>
      <c r="K15" s="9">
        <f t="shared" si="2"/>
        <v>1883.3333333333333</v>
      </c>
      <c r="L15" s="9">
        <f t="shared" si="3"/>
        <v>1883.3333333333333</v>
      </c>
      <c r="M15" s="9">
        <f t="shared" si="4"/>
        <v>1883.33</v>
      </c>
      <c r="N15" s="9">
        <f t="shared" si="5"/>
        <v>1883.33</v>
      </c>
      <c r="O15" s="10"/>
    </row>
    <row r="16" spans="1:15" s="11" customFormat="1" ht="34.200000000000003" customHeight="1" x14ac:dyDescent="0.3">
      <c r="A16" s="34">
        <v>7</v>
      </c>
      <c r="B16" s="37" t="s">
        <v>37</v>
      </c>
      <c r="C16" s="36" t="s">
        <v>25</v>
      </c>
      <c r="D16" s="28">
        <v>1</v>
      </c>
      <c r="E16" s="31">
        <v>2150</v>
      </c>
      <c r="F16" s="22">
        <v>2100</v>
      </c>
      <c r="G16" s="22">
        <v>1400</v>
      </c>
      <c r="H16" s="13">
        <f t="shared" si="0"/>
        <v>1883.3333333333333</v>
      </c>
      <c r="I16" s="13">
        <f t="shared" si="1"/>
        <v>419.32485418030376</v>
      </c>
      <c r="J16" s="13">
        <f t="shared" si="6"/>
        <v>22.265036505148871</v>
      </c>
      <c r="K16" s="9">
        <f t="shared" si="2"/>
        <v>1883.3333333333333</v>
      </c>
      <c r="L16" s="9">
        <f t="shared" si="3"/>
        <v>1883.3333333333333</v>
      </c>
      <c r="M16" s="9">
        <f t="shared" si="4"/>
        <v>1883.33</v>
      </c>
      <c r="N16" s="9">
        <f t="shared" si="5"/>
        <v>1883.33</v>
      </c>
      <c r="O16" s="10"/>
    </row>
    <row r="17" spans="1:15" s="11" customFormat="1" ht="34.200000000000003" customHeight="1" x14ac:dyDescent="0.3">
      <c r="A17" s="34">
        <v>8</v>
      </c>
      <c r="B17" s="37" t="s">
        <v>38</v>
      </c>
      <c r="C17" s="36" t="s">
        <v>25</v>
      </c>
      <c r="D17" s="28">
        <v>1</v>
      </c>
      <c r="E17" s="31">
        <v>82000</v>
      </c>
      <c r="F17" s="22">
        <v>80000</v>
      </c>
      <c r="G17" s="22">
        <v>71500</v>
      </c>
      <c r="H17" s="13">
        <f t="shared" si="0"/>
        <v>77833.333333333328</v>
      </c>
      <c r="I17" s="13">
        <f t="shared" si="1"/>
        <v>5575.2428945592437</v>
      </c>
      <c r="J17" s="13">
        <f t="shared" si="6"/>
        <v>7.1630529694551317</v>
      </c>
      <c r="K17" s="9">
        <f t="shared" si="2"/>
        <v>77833.333333333328</v>
      </c>
      <c r="L17" s="9">
        <f t="shared" si="3"/>
        <v>77833.333333333328</v>
      </c>
      <c r="M17" s="9">
        <f t="shared" si="4"/>
        <v>77833.33</v>
      </c>
      <c r="N17" s="9">
        <f t="shared" si="5"/>
        <v>77833.33</v>
      </c>
      <c r="O17" s="10"/>
    </row>
    <row r="18" spans="1:15" s="11" customFormat="1" ht="34.200000000000003" customHeight="1" x14ac:dyDescent="0.3">
      <c r="A18" s="34">
        <v>9</v>
      </c>
      <c r="B18" s="37" t="s">
        <v>39</v>
      </c>
      <c r="C18" s="36" t="s">
        <v>25</v>
      </c>
      <c r="D18" s="28">
        <v>1</v>
      </c>
      <c r="E18" s="31">
        <v>18450</v>
      </c>
      <c r="F18" s="22">
        <v>16000</v>
      </c>
      <c r="G18" s="22">
        <v>14540</v>
      </c>
      <c r="H18" s="13">
        <f t="shared" si="0"/>
        <v>16330</v>
      </c>
      <c r="I18" s="13">
        <f t="shared" si="1"/>
        <v>1975.7783276471073</v>
      </c>
      <c r="J18" s="13">
        <f t="shared" si="6"/>
        <v>12.099071204207638</v>
      </c>
      <c r="K18" s="9">
        <f t="shared" si="2"/>
        <v>16330</v>
      </c>
      <c r="L18" s="9">
        <f t="shared" si="3"/>
        <v>16330</v>
      </c>
      <c r="M18" s="9">
        <f t="shared" si="4"/>
        <v>16330</v>
      </c>
      <c r="N18" s="9">
        <f t="shared" si="5"/>
        <v>16330</v>
      </c>
      <c r="O18" s="10"/>
    </row>
    <row r="19" spans="1:15" s="11" customFormat="1" ht="34.200000000000003" customHeight="1" x14ac:dyDescent="0.3">
      <c r="A19" s="34">
        <v>10</v>
      </c>
      <c r="B19" s="37" t="s">
        <v>40</v>
      </c>
      <c r="C19" s="36" t="s">
        <v>25</v>
      </c>
      <c r="D19" s="28">
        <v>12</v>
      </c>
      <c r="E19" s="31">
        <v>900</v>
      </c>
      <c r="F19" s="22">
        <v>1000</v>
      </c>
      <c r="G19" s="22">
        <v>780</v>
      </c>
      <c r="H19" s="13">
        <f t="shared" si="0"/>
        <v>893.33333333333337</v>
      </c>
      <c r="I19" s="13">
        <f t="shared" si="1"/>
        <v>110.15141094572169</v>
      </c>
      <c r="J19" s="13">
        <f t="shared" si="6"/>
        <v>12.330381822282279</v>
      </c>
      <c r="K19" s="9">
        <f t="shared" si="2"/>
        <v>10720</v>
      </c>
      <c r="L19" s="9">
        <f t="shared" si="3"/>
        <v>893.33333333333337</v>
      </c>
      <c r="M19" s="9">
        <f t="shared" si="4"/>
        <v>893.33</v>
      </c>
      <c r="N19" s="9">
        <f t="shared" si="5"/>
        <v>10719.960000000001</v>
      </c>
      <c r="O19" s="10"/>
    </row>
    <row r="20" spans="1:15" s="11" customFormat="1" ht="34.200000000000003" customHeight="1" x14ac:dyDescent="0.3">
      <c r="A20" s="34">
        <v>11</v>
      </c>
      <c r="B20" s="37" t="s">
        <v>41</v>
      </c>
      <c r="C20" s="36" t="s">
        <v>25</v>
      </c>
      <c r="D20" s="28">
        <v>5</v>
      </c>
      <c r="E20" s="31">
        <v>4525</v>
      </c>
      <c r="F20" s="22">
        <v>4000</v>
      </c>
      <c r="G20" s="22">
        <v>3780</v>
      </c>
      <c r="H20" s="13">
        <f t="shared" si="0"/>
        <v>4101.666666666667</v>
      </c>
      <c r="I20" s="13">
        <f t="shared" si="1"/>
        <v>382.76407006579569</v>
      </c>
      <c r="J20" s="13">
        <f t="shared" si="6"/>
        <v>9.3319155643834772</v>
      </c>
      <c r="K20" s="9">
        <f t="shared" si="2"/>
        <v>20508.333333333336</v>
      </c>
      <c r="L20" s="9">
        <f t="shared" si="3"/>
        <v>4101.666666666667</v>
      </c>
      <c r="M20" s="9">
        <f t="shared" si="4"/>
        <v>4101.66</v>
      </c>
      <c r="N20" s="9">
        <f t="shared" si="5"/>
        <v>20508.3</v>
      </c>
      <c r="O20" s="10"/>
    </row>
    <row r="21" spans="1:15" s="11" customFormat="1" ht="34.200000000000003" customHeight="1" x14ac:dyDescent="0.3">
      <c r="A21" s="34">
        <v>12</v>
      </c>
      <c r="B21" s="37" t="s">
        <v>42</v>
      </c>
      <c r="C21" s="36" t="s">
        <v>26</v>
      </c>
      <c r="D21" s="28">
        <v>5</v>
      </c>
      <c r="E21" s="31">
        <v>2000</v>
      </c>
      <c r="F21" s="22">
        <v>2000</v>
      </c>
      <c r="G21" s="22">
        <v>1600</v>
      </c>
      <c r="H21" s="13">
        <f t="shared" si="0"/>
        <v>1866.6666666666667</v>
      </c>
      <c r="I21" s="13">
        <f t="shared" si="1"/>
        <v>230.94010767584965</v>
      </c>
      <c r="J21" s="13">
        <f t="shared" si="6"/>
        <v>12.371791482634801</v>
      </c>
      <c r="K21" s="9">
        <f t="shared" si="2"/>
        <v>9333.3333333333339</v>
      </c>
      <c r="L21" s="9">
        <f t="shared" si="3"/>
        <v>1866.6666666666667</v>
      </c>
      <c r="M21" s="9">
        <f t="shared" si="4"/>
        <v>1866.66</v>
      </c>
      <c r="N21" s="9">
        <f t="shared" si="5"/>
        <v>9333.3000000000011</v>
      </c>
      <c r="O21" s="10"/>
    </row>
    <row r="22" spans="1:15" s="11" customFormat="1" ht="34.200000000000003" customHeight="1" x14ac:dyDescent="0.3">
      <c r="A22" s="34">
        <v>13</v>
      </c>
      <c r="B22" s="37" t="s">
        <v>29</v>
      </c>
      <c r="C22" s="36" t="s">
        <v>26</v>
      </c>
      <c r="D22" s="28">
        <v>1</v>
      </c>
      <c r="E22" s="31">
        <v>130000</v>
      </c>
      <c r="F22" s="22">
        <v>105000</v>
      </c>
      <c r="G22" s="22">
        <v>100000</v>
      </c>
      <c r="H22" s="13">
        <f>AVERAGE(E22:G22)</f>
        <v>111666.66666666667</v>
      </c>
      <c r="I22" s="13">
        <f>STDEV(E22:G22)</f>
        <v>16072.751268321552</v>
      </c>
      <c r="J22" s="13">
        <f>I22/H22*100</f>
        <v>14.393508598496913</v>
      </c>
      <c r="K22" s="9">
        <f>((D22/3)*SUM(E22:G22))</f>
        <v>111666.66666666666</v>
      </c>
      <c r="L22" s="9">
        <f>K22/D22</f>
        <v>111666.66666666666</v>
      </c>
      <c r="M22" s="9">
        <f>ROUNDDOWN(L22,2)</f>
        <v>111666.66</v>
      </c>
      <c r="N22" s="9">
        <f>M22*D22</f>
        <v>111666.66</v>
      </c>
      <c r="O22" s="10"/>
    </row>
    <row r="23" spans="1:15" s="11" customFormat="1" ht="34.200000000000003" customHeight="1" x14ac:dyDescent="0.3">
      <c r="A23" s="34">
        <v>14</v>
      </c>
      <c r="B23" s="37" t="s">
        <v>30</v>
      </c>
      <c r="C23" s="36" t="s">
        <v>26</v>
      </c>
      <c r="D23" s="28">
        <v>1</v>
      </c>
      <c r="E23" s="31">
        <v>33000</v>
      </c>
      <c r="F23" s="22">
        <v>30000</v>
      </c>
      <c r="G23" s="22">
        <v>28000</v>
      </c>
      <c r="H23" s="13">
        <f t="shared" ref="H23:H24" si="7">AVERAGE(E23:G23)</f>
        <v>30333.333333333332</v>
      </c>
      <c r="I23" s="13">
        <f t="shared" ref="I23:I24" si="8">STDEV(E23:G23)</f>
        <v>2516.6114784235833</v>
      </c>
      <c r="J23" s="13">
        <f t="shared" ref="J23:J24" si="9">I23/H23*100</f>
        <v>8.2965213574403851</v>
      </c>
      <c r="K23" s="9">
        <f t="shared" ref="K23:K24" si="10">((D23/3)*SUM(E23:G23))</f>
        <v>30333.333333333332</v>
      </c>
      <c r="L23" s="9">
        <f t="shared" ref="L23:L24" si="11">K23/D23</f>
        <v>30333.333333333332</v>
      </c>
      <c r="M23" s="9">
        <f t="shared" ref="M23:M24" si="12">ROUNDDOWN(L23,2)</f>
        <v>30333.33</v>
      </c>
      <c r="N23" s="9">
        <f t="shared" ref="N23:N24" si="13">M23*D23</f>
        <v>30333.33</v>
      </c>
      <c r="O23" s="10"/>
    </row>
    <row r="24" spans="1:15" s="11" customFormat="1" ht="34.200000000000003" customHeight="1" x14ac:dyDescent="0.3">
      <c r="A24" s="34">
        <v>15</v>
      </c>
      <c r="B24" s="37" t="s">
        <v>43</v>
      </c>
      <c r="C24" s="36" t="s">
        <v>26</v>
      </c>
      <c r="D24" s="28">
        <v>1</v>
      </c>
      <c r="E24" s="31">
        <v>12000</v>
      </c>
      <c r="F24" s="22">
        <v>15000</v>
      </c>
      <c r="G24" s="22">
        <v>12000</v>
      </c>
      <c r="H24" s="13">
        <f t="shared" si="7"/>
        <v>13000</v>
      </c>
      <c r="I24" s="13">
        <f t="shared" si="8"/>
        <v>1732.0508075688772</v>
      </c>
      <c r="J24" s="13">
        <f t="shared" si="9"/>
        <v>13.323467750529824</v>
      </c>
      <c r="K24" s="9">
        <f t="shared" si="10"/>
        <v>13000</v>
      </c>
      <c r="L24" s="9">
        <f t="shared" si="11"/>
        <v>13000</v>
      </c>
      <c r="M24" s="9">
        <f t="shared" si="12"/>
        <v>13000</v>
      </c>
      <c r="N24" s="9">
        <f t="shared" si="13"/>
        <v>13000</v>
      </c>
      <c r="O24" s="10"/>
    </row>
    <row r="25" spans="1:15" s="11" customFormat="1" ht="34.200000000000003" customHeight="1" x14ac:dyDescent="0.3">
      <c r="A25" s="34">
        <v>16</v>
      </c>
      <c r="B25" s="37" t="s">
        <v>44</v>
      </c>
      <c r="C25" s="36" t="s">
        <v>26</v>
      </c>
      <c r="D25" s="28">
        <v>1</v>
      </c>
      <c r="E25" s="31">
        <v>28000</v>
      </c>
      <c r="F25" s="22">
        <v>25000</v>
      </c>
      <c r="G25" s="22">
        <v>24000</v>
      </c>
      <c r="H25" s="13">
        <f>AVERAGE(E25:G25)</f>
        <v>25666.666666666668</v>
      </c>
      <c r="I25" s="13">
        <f>STDEV(E25:G25)</f>
        <v>2081.6659994661327</v>
      </c>
      <c r="J25" s="13">
        <f>I25/H25*100</f>
        <v>8.1103870109070098</v>
      </c>
      <c r="K25" s="9">
        <f>((D25/3)*SUM(E25:G25))</f>
        <v>25666.666666666664</v>
      </c>
      <c r="L25" s="9">
        <f>K25/D25</f>
        <v>25666.666666666664</v>
      </c>
      <c r="M25" s="9">
        <f>ROUNDDOWN(L25,2)</f>
        <v>25666.66</v>
      </c>
      <c r="N25" s="9">
        <f>M25*D25</f>
        <v>25666.66</v>
      </c>
      <c r="O25" s="10"/>
    </row>
    <row r="26" spans="1:15" s="11" customFormat="1" ht="34.200000000000003" customHeight="1" x14ac:dyDescent="0.3">
      <c r="A26" s="34">
        <v>17</v>
      </c>
      <c r="B26" s="37" t="s">
        <v>28</v>
      </c>
      <c r="C26" s="36" t="s">
        <v>26</v>
      </c>
      <c r="D26" s="28">
        <v>1</v>
      </c>
      <c r="E26" s="31">
        <v>25000</v>
      </c>
      <c r="F26" s="22">
        <v>28500</v>
      </c>
      <c r="G26" s="22">
        <v>25400</v>
      </c>
      <c r="H26" s="13">
        <f>AVERAGE(E26:G26)</f>
        <v>26300</v>
      </c>
      <c r="I26" s="13">
        <f>STDEV(E26:G26)</f>
        <v>1915.7244060668017</v>
      </c>
      <c r="J26" s="13">
        <f>I26/H26*100</f>
        <v>7.2841232169840371</v>
      </c>
      <c r="K26" s="9">
        <f>((D26/3)*SUM(E26:G26))</f>
        <v>26300</v>
      </c>
      <c r="L26" s="9">
        <f>K26/D26</f>
        <v>26300</v>
      </c>
      <c r="M26" s="9">
        <f>ROUNDDOWN(L26,2)</f>
        <v>26300</v>
      </c>
      <c r="N26" s="9">
        <f>M26*D26</f>
        <v>26300</v>
      </c>
      <c r="O26" s="10"/>
    </row>
    <row r="27" spans="1:15" s="1" customFormat="1" ht="23.4" customHeight="1" thickBot="1" x14ac:dyDescent="0.35">
      <c r="A27" s="44" t="s">
        <v>24</v>
      </c>
      <c r="B27" s="45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7"/>
      <c r="N27" s="25">
        <f>SUM(N10:N26)</f>
        <v>360891.52</v>
      </c>
      <c r="O27" s="8"/>
    </row>
    <row r="28" spans="1:15" s="15" customFormat="1" ht="22.8" customHeight="1" thickBot="1" x14ac:dyDescent="0.3">
      <c r="A28" s="48" t="s">
        <v>45</v>
      </c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50"/>
      <c r="O28" s="24"/>
    </row>
    <row r="29" spans="1:15" s="18" customFormat="1" ht="13.8" x14ac:dyDescent="0.3">
      <c r="A29" s="41" t="s">
        <v>23</v>
      </c>
      <c r="B29" s="41"/>
      <c r="C29" s="41"/>
      <c r="D29" s="41"/>
      <c r="E29" s="41"/>
      <c r="F29" s="41"/>
      <c r="G29" s="41"/>
      <c r="H29" s="41"/>
      <c r="I29" s="16"/>
      <c r="J29" s="17"/>
      <c r="K29" s="17"/>
      <c r="L29" s="17"/>
      <c r="M29" s="17"/>
      <c r="N29" s="17"/>
      <c r="O29" s="16"/>
    </row>
    <row r="30" spans="1:15" s="15" customFormat="1" ht="13.8" x14ac:dyDescent="0.25">
      <c r="A30" s="19"/>
      <c r="B30" s="26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19"/>
    </row>
    <row r="31" spans="1:15" s="15" customFormat="1" ht="13.8" x14ac:dyDescent="0.25">
      <c r="A31" s="19"/>
      <c r="B31" s="26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20"/>
    </row>
  </sheetData>
  <mergeCells count="19">
    <mergeCell ref="C7:C9"/>
    <mergeCell ref="D7:D9"/>
    <mergeCell ref="B7:B9"/>
    <mergeCell ref="A7:A9"/>
    <mergeCell ref="A29:H29"/>
    <mergeCell ref="C30:N31"/>
    <mergeCell ref="A1:N1"/>
    <mergeCell ref="A27:M27"/>
    <mergeCell ref="A28:N28"/>
    <mergeCell ref="A3:N3"/>
    <mergeCell ref="A4:N4"/>
    <mergeCell ref="A5:N5"/>
    <mergeCell ref="A6:N6"/>
    <mergeCell ref="A2:N2"/>
    <mergeCell ref="E7:G7"/>
    <mergeCell ref="H7:N7"/>
    <mergeCell ref="E8:G8"/>
    <mergeCell ref="H8:J8"/>
    <mergeCell ref="K8:N8"/>
  </mergeCells>
  <pageMargins left="0.7" right="0.7" top="0.75" bottom="0.75" header="0.3" footer="0.3"/>
  <pageSetup paperSize="9" scale="35" orientation="landscape" r:id="rId1"/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2026-09-11T12:55:05Z</dcterms:modified>
</cp:coreProperties>
</file>