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4240" windowHeight="12345"/>
  </bookViews>
  <sheets>
    <sheet name="Расчет цены" sheetId="4" r:id="rId1"/>
  </sheets>
  <definedNames>
    <definedName name="_xlnm._FilterDatabase" localSheetId="0" hidden="1">'Расчет цены'!$A$9:$AU$19</definedName>
    <definedName name="Excel_BuiltIn__FilterDatabase" localSheetId="0">'Расчет цены'!$A$8:$M$12</definedName>
  </definedNames>
  <calcPr calcId="145621"/>
</workbook>
</file>

<file path=xl/calcChain.xml><?xml version="1.0" encoding="utf-8"?>
<calcChain xmlns="http://schemas.openxmlformats.org/spreadsheetml/2006/main">
  <c r="H11" i="4" l="1"/>
  <c r="I11" i="4" s="1"/>
  <c r="J11" i="4" s="1"/>
  <c r="K11" i="4"/>
  <c r="L11" i="4"/>
  <c r="M11" i="4" s="1"/>
  <c r="H12" i="4"/>
  <c r="I12" i="4" s="1"/>
  <c r="J12" i="4" s="1"/>
  <c r="K12" i="4"/>
  <c r="L12" i="4"/>
  <c r="M12" i="4" s="1"/>
  <c r="H13" i="4"/>
  <c r="I13" i="4" s="1"/>
  <c r="J13" i="4" s="1"/>
  <c r="K13" i="4"/>
  <c r="L13" i="4"/>
  <c r="M13" i="4" s="1"/>
  <c r="H14" i="4"/>
  <c r="I14" i="4" s="1"/>
  <c r="J14" i="4" s="1"/>
  <c r="K14" i="4"/>
  <c r="L14" i="4"/>
  <c r="M14" i="4" s="1"/>
  <c r="H15" i="4"/>
  <c r="I15" i="4" s="1"/>
  <c r="J15" i="4" s="1"/>
  <c r="K15" i="4"/>
  <c r="L15" i="4"/>
  <c r="M15" i="4" s="1"/>
  <c r="H16" i="4"/>
  <c r="I16" i="4" s="1"/>
  <c r="J16" i="4" s="1"/>
  <c r="K16" i="4"/>
  <c r="L16" i="4"/>
  <c r="M16" i="4" s="1"/>
  <c r="H17" i="4"/>
  <c r="I17" i="4" s="1"/>
  <c r="J17" i="4" s="1"/>
  <c r="K17" i="4"/>
  <c r="L17" i="4"/>
  <c r="M17" i="4" s="1"/>
  <c r="K10" i="4" l="1"/>
  <c r="L10" i="4" l="1"/>
  <c r="M10" i="4" s="1"/>
  <c r="M18" i="4" s="1"/>
  <c r="H10" i="4"/>
  <c r="I10" i="4" s="1"/>
  <c r="J10" i="4" s="1"/>
</calcChain>
</file>

<file path=xl/sharedStrings.xml><?xml version="1.0" encoding="utf-8"?>
<sst xmlns="http://schemas.openxmlformats.org/spreadsheetml/2006/main" count="45" uniqueCount="37">
  <si>
    <t xml:space="preserve"> на основе данных, полученных от </t>
  </si>
  <si>
    <t>Преснакова Е.В.</t>
  </si>
  <si>
    <t>Расчет Н(М)ЦК   произвел специалист по закупкам отдела закупок и обеспечения деятельности</t>
  </si>
  <si>
    <t>ИТОГО:</t>
  </si>
  <si>
    <t>Н(М)ЦК, контракта с учетом наименьшего коммерческого предложения (руб.)</t>
  </si>
  <si>
    <t>Цена за ед. изм. минимального коммерческого  предложения (руб.)</t>
  </si>
  <si>
    <t xml:space="preserve">коэффициент вариации цен V (%)
</t>
  </si>
  <si>
    <t>Среднее квадратичное отклонение</t>
  </si>
  <si>
    <t xml:space="preserve">Средняя арифметическая цена за единицу     &lt;ц&gt; </t>
  </si>
  <si>
    <t>Н(М)ЦК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</si>
  <si>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</si>
  <si>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>Коммерческие предложения, цена за ед. измерения, руб.</t>
  </si>
  <si>
    <t>Ед. изм</t>
  </si>
  <si>
    <t xml:space="preserve">Кол-во </t>
  </si>
  <si>
    <t xml:space="preserve"> Наименование товара</t>
  </si>
  <si>
    <t>№</t>
  </si>
  <si>
    <t>Расчет НМЦК методом сопоставимых рыночных цен (анализа рынка), являющимся приоритетным для определения и обоснования Н(М)ЦК.
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567,  с  учетом рекомендаций Комитета по здравоохранению Ленинградской области  (письмо № 14- 737/15-0-0 от 18.04.2015) и с учетом положений статьи 34 Бюджетного кодекса Российской Федерации, регламентирующей принцип эффективности использования бюджетных средств (необходимость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бюджетом объема средств (результативности).
            В целях получения ценовой информации в отношении товара (работы, услуги)  для определения начальной (максимальной) цены контракта заказчиком осуществлен анализ общедоступной ценовой информации (реклама, каталоги  и другие предложения, обращенные к неопределенному кругу лиц, данные государственной статистической отчетности о ценах на товары (работы и услуги). Поиск ценовой информации результатов не дал. Заказчиком направлены запросы о предоставлении ценовой информации 5 поставщикам (подрядчикам, исполнителям) , обладающим опытом поставок (работ, услуг) , информация о которых имеется в свободном доступе, и получены ответы от трех поставщиков (подрядчиков, исполнителей) с ценовой информацией, на основании которых осуществлен расчет начальной (максимальной) цены контракта. Во избежание сговора участников размещения заказа и нарушения статьи 11 о запрете на ограничивающие конкуренцию соглашения хозяйствующих субъектов Федерального закона № 135 от  26 июля 2006 года
«О защите конкуренции», Заказчик не указывает в расчетах  сведения о поставщиках (подрядчиках, исполнителях)  , подавших коммерческие предложения, данные сведения хранятся у Заказчика.</t>
  </si>
  <si>
    <t>Обоснование начальной (максимальной) цены контракта</t>
  </si>
  <si>
    <t xml:space="preserve">УТВЕРЖДАЮ 
Заместитель главного врача 
по экономическим вопросам
ГБУЗ ЛО «Всеволожская КМБ»
__________________М.А. Кирюхин
</t>
  </si>
  <si>
    <t xml:space="preserve">Приложение №2 </t>
  </si>
  <si>
    <r>
      <t>Расчет Н(М)ЦК по формуле 
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sz val="8"/>
        <color indexed="8"/>
        <rFont val="Calibri"/>
        <family val="2"/>
        <charset val="204"/>
      </rPr>
      <t>ᵢ</t>
    </r>
    <r>
      <rPr>
        <sz val="8"/>
        <color indexed="8"/>
        <rFont val="Times New Roman"/>
        <family val="1"/>
        <charset val="204"/>
      </rPr>
      <t xml:space="preserve"> - цена единицы</t>
    </r>
  </si>
  <si>
    <t>шт</t>
  </si>
  <si>
    <t>Стенд Тип1 ОКПД2 22.29.26.190</t>
  </si>
  <si>
    <t>Стенд Тип2 ОКПД2 22.29.26.190</t>
  </si>
  <si>
    <t>Табличка на кабинет ОКПД2 22.29.26.190</t>
  </si>
  <si>
    <t>Консоль на кабинет ОКПД2 22.29.26.190</t>
  </si>
  <si>
    <t>Пленка полипропиленовая ОКПД2 22.21.30.129</t>
  </si>
  <si>
    <t>Вывеска световая ОКПД2 27.40.24.129</t>
  </si>
  <si>
    <t>Вывеска из акрила ОКПД2 22.29.26.190</t>
  </si>
  <si>
    <t>Табличка из ПВХ ОКПД2 22.29.26.190</t>
  </si>
  <si>
    <t>Жолудевой В.А.</t>
  </si>
  <si>
    <t>Начальная максимальная цена составляет: 141 000 (Сто сорок одна тысяча) рублей 00 копеек</t>
  </si>
  <si>
    <t>Поставка продукции для нужд ГБУЗ ЛО "Всеволожская КМБ" в 2026 году.</t>
  </si>
  <si>
    <t>Коммерческое предложение 
вх. № 28/09-04 от 28.09.2026г.</t>
  </si>
  <si>
    <t>Коммерческое предложение 
вх. № 28/09-05 от 28.09.2026г.</t>
  </si>
  <si>
    <t>Коммерческое предложение 
вх. № 28/09-06 от 28.09.2026г.</t>
  </si>
  <si>
    <t>ИКЗ 262470303270147030100104350000000000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</si>
</sst>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  &quot;"/>
  </numFmts>
  <fonts count="36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  <font>
      <sz val="11"/>
      <color indexed="9"/>
      <name val="Calibri"/>
      <family val="2"/>
      <charset val="204"/>
    </font>
    <font>
      <sz val="9"/>
      <name val="Geneva"/>
      <family val="2"/>
      <charset val="204"/>
    </font>
    <font>
      <sz val="12"/>
      <name val="RotisSansSerif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0"/>
      <color indexed="12"/>
      <name val="Arial Cyr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8">
    <xf numFmtId="0" fontId="0" fillId="0" borderId="0"/>
    <xf numFmtId="0" fontId="6" fillId="0" borderId="0"/>
    <xf numFmtId="0" fontId="11" fillId="0" borderId="0"/>
    <xf numFmtId="0" fontId="6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6" fillId="0" borderId="0"/>
    <xf numFmtId="0" fontId="6" fillId="0" borderId="0"/>
    <xf numFmtId="0" fontId="13" fillId="0" borderId="0"/>
    <xf numFmtId="0" fontId="14" fillId="0" borderId="0"/>
    <xf numFmtId="0" fontId="6" fillId="0" borderId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5" fillId="8" borderId="14" applyNumberFormat="0" applyAlignment="0" applyProtection="0"/>
    <xf numFmtId="0" fontId="16" fillId="21" borderId="15" applyNumberFormat="0" applyAlignment="0" applyProtection="0"/>
    <xf numFmtId="0" fontId="17" fillId="21" borderId="14" applyNumberFormat="0" applyAlignment="0" applyProtection="0"/>
    <xf numFmtId="0" fontId="18" fillId="0" borderId="0" applyNumberFormat="0" applyFill="0" applyBorder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1" fillId="0" borderId="1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22" borderId="20" applyNumberFormat="0" applyAlignment="0" applyProtection="0"/>
    <xf numFmtId="0" fontId="24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6" fillId="0" borderId="0"/>
    <xf numFmtId="0" fontId="26" fillId="0" borderId="0"/>
    <xf numFmtId="0" fontId="1" fillId="0" borderId="0"/>
    <xf numFmtId="0" fontId="6" fillId="0" borderId="0"/>
    <xf numFmtId="0" fontId="6" fillId="0" borderId="0"/>
    <xf numFmtId="0" fontId="27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1" fillId="24" borderId="21" applyNumberFormat="0" applyAlignment="0" applyProtection="0"/>
    <xf numFmtId="0" fontId="29" fillId="0" borderId="22" applyNumberFormat="0" applyFill="0" applyAlignment="0" applyProtection="0"/>
    <xf numFmtId="0" fontId="6" fillId="0" borderId="0"/>
    <xf numFmtId="0" fontId="6" fillId="0" borderId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</cellStyleXfs>
  <cellXfs count="46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NumberFormat="1" applyFont="1" applyFill="1" applyAlignment="1">
      <alignment wrapText="1"/>
    </xf>
    <xf numFmtId="164" fontId="3" fillId="0" borderId="0" xfId="0" applyNumberFormat="1" applyFont="1" applyFill="1"/>
    <xf numFmtId="0" fontId="4" fillId="0" borderId="0" xfId="0" applyFont="1" applyFill="1"/>
    <xf numFmtId="2" fontId="4" fillId="0" borderId="0" xfId="0" applyNumberFormat="1" applyFont="1" applyFill="1" applyAlignment="1">
      <alignment horizontal="left"/>
    </xf>
    <xf numFmtId="0" fontId="4" fillId="0" borderId="0" xfId="0" applyFont="1" applyFill="1" applyAlignment="1"/>
    <xf numFmtId="0" fontId="5" fillId="0" borderId="0" xfId="0" applyFont="1" applyFill="1" applyAlignment="1"/>
    <xf numFmtId="0" fontId="2" fillId="0" borderId="2" xfId="0" applyFont="1" applyFill="1" applyBorder="1" applyAlignment="1">
      <alignment horizontal="center" vertical="center"/>
    </xf>
    <xf numFmtId="4" fontId="7" fillId="0" borderId="2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 wrapText="1"/>
    </xf>
    <xf numFmtId="2" fontId="9" fillId="0" borderId="2" xfId="0" applyNumberFormat="1" applyFont="1" applyFill="1" applyBorder="1" applyAlignment="1">
      <alignment horizontal="center" vertical="center"/>
    </xf>
    <xf numFmtId="4" fontId="9" fillId="0" borderId="3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3" fontId="9" fillId="0" borderId="6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right" wrapText="1"/>
    </xf>
    <xf numFmtId="4" fontId="7" fillId="0" borderId="8" xfId="2" applyNumberFormat="1" applyFont="1" applyFill="1" applyBorder="1" applyAlignment="1">
      <alignment horizontal="right" vertical="center"/>
    </xf>
    <xf numFmtId="4" fontId="10" fillId="0" borderId="7" xfId="0" applyNumberFormat="1" applyFont="1" applyFill="1" applyBorder="1" applyAlignment="1">
      <alignment horizontal="right" vertical="center" wrapText="1"/>
    </xf>
    <xf numFmtId="0" fontId="0" fillId="0" borderId="0" xfId="0" applyFill="1"/>
    <xf numFmtId="0" fontId="33" fillId="0" borderId="2" xfId="0" applyNumberFormat="1" applyFont="1" applyFill="1" applyBorder="1" applyAlignment="1">
      <alignment horizontal="center" vertical="top" wrapText="1"/>
    </xf>
    <xf numFmtId="0" fontId="33" fillId="0" borderId="10" xfId="0" applyNumberFormat="1" applyFont="1" applyFill="1" applyBorder="1" applyAlignment="1">
      <alignment horizontal="center" vertical="center" textRotation="90" wrapText="1"/>
    </xf>
    <xf numFmtId="0" fontId="35" fillId="0" borderId="2" xfId="0" applyFont="1" applyBorder="1" applyAlignment="1">
      <alignment horizontal="left" vertical="top" wrapText="1"/>
    </xf>
    <xf numFmtId="0" fontId="9" fillId="0" borderId="13" xfId="0" applyFont="1" applyFill="1" applyBorder="1" applyAlignment="1">
      <alignment horizontal="center" wrapText="1"/>
    </xf>
    <xf numFmtId="0" fontId="9" fillId="0" borderId="5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 wrapTex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32" fillId="0" borderId="7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top" wrapText="1"/>
    </xf>
    <xf numFmtId="2" fontId="8" fillId="0" borderId="6" xfId="0" applyNumberFormat="1" applyFont="1" applyFill="1" applyBorder="1" applyAlignment="1">
      <alignment horizontal="right" vertical="center"/>
    </xf>
    <xf numFmtId="2" fontId="8" fillId="0" borderId="5" xfId="0" applyNumberFormat="1" applyFont="1" applyFill="1" applyBorder="1" applyAlignment="1">
      <alignment horizontal="right" vertical="center"/>
    </xf>
    <xf numFmtId="2" fontId="8" fillId="0" borderId="4" xfId="0" applyNumberFormat="1" applyFont="1" applyFill="1" applyBorder="1" applyAlignment="1">
      <alignment horizontal="right" vertical="center"/>
    </xf>
    <xf numFmtId="2" fontId="8" fillId="0" borderId="3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left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</cellXfs>
  <cellStyles count="58">
    <cellStyle name="]_x000d__x000a_Width=1032_x000d__x000a_Height=776_x000d__x000a__x000d__x000a_[Customize]_x000d__x000a_PositionTAB=1_x000d__x000a_PositionMouse=1_x000d__x000a_AutoTAB=1_x000d__x000a_Edit.CaretWidth=2_x000d__x000a_ListCursor=1_x000d__x000a__x000d_" xfId="3"/>
    <cellStyle name="20% - Акцент1 2" xfId="4"/>
    <cellStyle name="20% - Акцент2 2" xfId="5"/>
    <cellStyle name="20% - Акцент3 2" xfId="6"/>
    <cellStyle name="20% - Акцент4 2" xfId="7"/>
    <cellStyle name="20% - Акцент5 2" xfId="8"/>
    <cellStyle name="20% - Акцент6 2" xfId="9"/>
    <cellStyle name="40% - Акцент1 2" xfId="10"/>
    <cellStyle name="40% - Акцент2 2" xfId="11"/>
    <cellStyle name="40% - Акцент3 2" xfId="12"/>
    <cellStyle name="40% - Акцент4 2" xfId="13"/>
    <cellStyle name="40% - Акцент5 2" xfId="14"/>
    <cellStyle name="40% - Акцент6 2" xfId="15"/>
    <cellStyle name="60% - Акцент1 2" xfId="16"/>
    <cellStyle name="60% - Акцент2 2" xfId="17"/>
    <cellStyle name="60% - Акцент3 2" xfId="18"/>
    <cellStyle name="60% - Акцент4 2" xfId="19"/>
    <cellStyle name="60% - Акцент5 2" xfId="20"/>
    <cellStyle name="60% - Акцент6 2" xfId="21"/>
    <cellStyle name="Normal 3" xfId="22"/>
    <cellStyle name="Normal 3 2" xfId="23"/>
    <cellStyle name="Normal_controlled" xfId="24"/>
    <cellStyle name="Standard_Oncology Pricelist_BBM Russia_050713" xfId="25"/>
    <cellStyle name="Style 1" xfId="26"/>
    <cellStyle name="Акцент1 2" xfId="27"/>
    <cellStyle name="Акцент2 2" xfId="28"/>
    <cellStyle name="Акцент3 2" xfId="29"/>
    <cellStyle name="Акцент4 2" xfId="30"/>
    <cellStyle name="Акцент5 2" xfId="31"/>
    <cellStyle name="Акцент6 2" xfId="32"/>
    <cellStyle name="Ввод  2" xfId="33"/>
    <cellStyle name="Вывод 2" xfId="34"/>
    <cellStyle name="Вычисление 2" xfId="35"/>
    <cellStyle name="Гиперссылка 2" xfId="36"/>
    <cellStyle name="Заголовок 1 2" xfId="37"/>
    <cellStyle name="Заголовок 2 2" xfId="38"/>
    <cellStyle name="Заголовок 3 2" xfId="39"/>
    <cellStyle name="Заголовок 4 2" xfId="40"/>
    <cellStyle name="Итог 2" xfId="41"/>
    <cellStyle name="Контрольная ячейка 2" xfId="42"/>
    <cellStyle name="Название 2" xfId="43"/>
    <cellStyle name="Нейтральный 2" xfId="44"/>
    <cellStyle name="Обычный" xfId="0" builtinId="0"/>
    <cellStyle name="Обычный 2" xfId="2"/>
    <cellStyle name="Обычный 2 2" xfId="45"/>
    <cellStyle name="Обычный 2 3" xfId="46"/>
    <cellStyle name="Обычный 3" xfId="1"/>
    <cellStyle name="Обычный 3 4" xfId="47"/>
    <cellStyle name="Обычный 5" xfId="48"/>
    <cellStyle name="Обычный 6" xfId="49"/>
    <cellStyle name="Плохой 2" xfId="50"/>
    <cellStyle name="Пояснение 2" xfId="51"/>
    <cellStyle name="Примечание 2" xfId="52"/>
    <cellStyle name="Связанная ячейка 2" xfId="53"/>
    <cellStyle name="Стиль 1" xfId="54"/>
    <cellStyle name="Стиль 1 2" xfId="55"/>
    <cellStyle name="Текст предупреждения 2" xfId="56"/>
    <cellStyle name="Хороший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7"/>
  <sheetViews>
    <sheetView tabSelected="1" zoomScaleNormal="100" zoomScaleSheetLayoutView="115" workbookViewId="0">
      <selection activeCell="B3" sqref="B3:M3"/>
    </sheetView>
  </sheetViews>
  <sheetFormatPr defaultRowHeight="14.25" customHeight="1"/>
  <cols>
    <col min="1" max="1" width="4" style="1" customWidth="1"/>
    <col min="2" max="2" width="37.5703125" style="4" customWidth="1"/>
    <col min="3" max="3" width="9" style="4" customWidth="1"/>
    <col min="4" max="4" width="8.5703125" style="3" customWidth="1"/>
    <col min="5" max="5" width="12.5703125" style="2" customWidth="1"/>
    <col min="6" max="6" width="11.28515625" style="2" customWidth="1"/>
    <col min="7" max="7" width="11.5703125" style="2" customWidth="1"/>
    <col min="8" max="8" width="14.5703125" style="1" customWidth="1"/>
    <col min="9" max="9" width="15.5703125" style="1" customWidth="1"/>
    <col min="10" max="10" width="11.28515625" style="1" customWidth="1"/>
    <col min="11" max="11" width="19.140625" style="1" customWidth="1"/>
    <col min="12" max="12" width="18" style="1" customWidth="1"/>
    <col min="13" max="13" width="18.140625" style="1" customWidth="1"/>
    <col min="14" max="15" width="9.140625" style="1"/>
    <col min="16" max="16" width="11.42578125" style="1" customWidth="1"/>
    <col min="17" max="16384" width="9.140625" style="1"/>
  </cols>
  <sheetData>
    <row r="1" spans="1:16" ht="14.25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6" ht="87" customHeight="1">
      <c r="A2" s="30" t="s">
        <v>18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6" ht="14.25" customHeight="1">
      <c r="A3" s="19"/>
      <c r="B3" s="31" t="s">
        <v>32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" ht="14.25" customHeight="1">
      <c r="A4" s="32" t="s">
        <v>36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6" ht="14.25" customHeight="1">
      <c r="A5" s="32" t="s">
        <v>17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6" ht="144.75" hidden="1" customHeight="1">
      <c r="A6" s="26" t="s">
        <v>16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8"/>
    </row>
    <row r="7" spans="1:16" ht="125.25" customHeight="1">
      <c r="A7" s="33" t="s">
        <v>16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6" ht="57.75" customHeight="1">
      <c r="A8" s="41" t="s">
        <v>15</v>
      </c>
      <c r="B8" s="42" t="s">
        <v>14</v>
      </c>
      <c r="C8" s="43" t="s">
        <v>13</v>
      </c>
      <c r="D8" s="41" t="s">
        <v>12</v>
      </c>
      <c r="E8" s="45" t="s">
        <v>11</v>
      </c>
      <c r="F8" s="45"/>
      <c r="G8" s="45"/>
      <c r="H8" s="34" t="s">
        <v>10</v>
      </c>
      <c r="I8" s="34"/>
      <c r="J8" s="34"/>
      <c r="K8" s="34" t="s">
        <v>9</v>
      </c>
      <c r="L8" s="34"/>
      <c r="M8" s="34"/>
    </row>
    <row r="9" spans="1:16" ht="135" customHeight="1">
      <c r="A9" s="41"/>
      <c r="B9" s="43"/>
      <c r="C9" s="44"/>
      <c r="D9" s="41"/>
      <c r="E9" s="24" t="s">
        <v>33</v>
      </c>
      <c r="F9" s="24" t="s">
        <v>34</v>
      </c>
      <c r="G9" s="24" t="s">
        <v>35</v>
      </c>
      <c r="H9" s="18" t="s">
        <v>8</v>
      </c>
      <c r="I9" s="18" t="s">
        <v>7</v>
      </c>
      <c r="J9" s="18" t="s">
        <v>6</v>
      </c>
      <c r="K9" s="23" t="s">
        <v>20</v>
      </c>
      <c r="L9" s="18" t="s">
        <v>5</v>
      </c>
      <c r="M9" s="18" t="s">
        <v>4</v>
      </c>
    </row>
    <row r="10" spans="1:16" s="12" customFormat="1" ht="15">
      <c r="A10" s="17">
        <v>1</v>
      </c>
      <c r="B10" s="25" t="s">
        <v>22</v>
      </c>
      <c r="C10" s="16">
        <v>2</v>
      </c>
      <c r="D10" s="16" t="s">
        <v>21</v>
      </c>
      <c r="E10" s="20">
        <v>8190</v>
      </c>
      <c r="F10" s="21">
        <v>8346</v>
      </c>
      <c r="G10" s="21">
        <v>7800</v>
      </c>
      <c r="H10" s="15">
        <f>(E10+F10+G10)/3</f>
        <v>8112</v>
      </c>
      <c r="I10" s="14">
        <f>SQRT(((SUM((POWER(G10-H10,2)),(POWER(F10-H10,2)),(POWER(E10-H10,2)),)/(COLUMNS(E10:G10)-1))))</f>
        <v>281.23299948619115</v>
      </c>
      <c r="J10" s="14">
        <f t="shared" ref="J10" si="0">I10/H10*100</f>
        <v>3.4668762264076816</v>
      </c>
      <c r="K10" s="13">
        <f>C10/3*(SUM(E10:G10))</f>
        <v>16224</v>
      </c>
      <c r="L10" s="11">
        <f t="shared" ref="L10" si="1">MIN(E10:G10)</f>
        <v>7800</v>
      </c>
      <c r="M10" s="11">
        <f t="shared" ref="M10" si="2">C10*L10</f>
        <v>15600</v>
      </c>
      <c r="O10" s="1"/>
      <c r="P10" s="1"/>
    </row>
    <row r="11" spans="1:16" s="12" customFormat="1" ht="15">
      <c r="A11" s="17">
        <v>2</v>
      </c>
      <c r="B11" s="25" t="s">
        <v>23</v>
      </c>
      <c r="C11" s="16">
        <v>2</v>
      </c>
      <c r="D11" s="16" t="s">
        <v>21</v>
      </c>
      <c r="E11" s="20">
        <v>17640</v>
      </c>
      <c r="F11" s="21">
        <v>17892</v>
      </c>
      <c r="G11" s="21">
        <v>16800</v>
      </c>
      <c r="H11" s="15">
        <f t="shared" ref="H11:H17" si="3">(E11+F11+G11)/3</f>
        <v>17444</v>
      </c>
      <c r="I11" s="14">
        <f t="shared" ref="I11:I17" si="4">SQRT(((SUM((POWER(G11-H11,2)),(POWER(F11-H11,2)),(POWER(E11-H11,2)),)/(COLUMNS(E11:G11)-1))))</f>
        <v>571.77617998653989</v>
      </c>
      <c r="J11" s="14">
        <f t="shared" ref="J11:J17" si="5">I11/H11*100</f>
        <v>3.277781357409653</v>
      </c>
      <c r="K11" s="13">
        <f t="shared" ref="K11:K17" si="6">C11/3*(SUM(E11:G11))</f>
        <v>34888</v>
      </c>
      <c r="L11" s="11">
        <f t="shared" ref="L11:L17" si="7">MIN(E11:G11)</f>
        <v>16800</v>
      </c>
      <c r="M11" s="11">
        <f t="shared" ref="M11:M17" si="8">C11*L11</f>
        <v>33600</v>
      </c>
      <c r="O11" s="1"/>
      <c r="P11" s="1"/>
    </row>
    <row r="12" spans="1:16" s="12" customFormat="1" ht="15">
      <c r="A12" s="17">
        <v>3</v>
      </c>
      <c r="B12" s="25" t="s">
        <v>24</v>
      </c>
      <c r="C12" s="16">
        <v>17</v>
      </c>
      <c r="D12" s="16" t="s">
        <v>21</v>
      </c>
      <c r="E12" s="20">
        <v>583</v>
      </c>
      <c r="F12" s="21">
        <v>572</v>
      </c>
      <c r="G12" s="21">
        <v>550</v>
      </c>
      <c r="H12" s="15">
        <f t="shared" si="3"/>
        <v>568.33333333333337</v>
      </c>
      <c r="I12" s="14">
        <f t="shared" si="4"/>
        <v>16.802777548171413</v>
      </c>
      <c r="J12" s="14">
        <f t="shared" si="5"/>
        <v>2.9565004483586064</v>
      </c>
      <c r="K12" s="13">
        <f t="shared" si="6"/>
        <v>9661.6666666666679</v>
      </c>
      <c r="L12" s="11">
        <f t="shared" si="7"/>
        <v>550</v>
      </c>
      <c r="M12" s="11">
        <f t="shared" si="8"/>
        <v>9350</v>
      </c>
      <c r="O12" s="1"/>
      <c r="P12" s="1"/>
    </row>
    <row r="13" spans="1:16" s="12" customFormat="1" ht="15">
      <c r="A13" s="17">
        <v>4</v>
      </c>
      <c r="B13" s="25" t="s">
        <v>25</v>
      </c>
      <c r="C13" s="16">
        <v>17</v>
      </c>
      <c r="D13" s="16" t="s">
        <v>21</v>
      </c>
      <c r="E13" s="20">
        <v>765</v>
      </c>
      <c r="F13" s="21">
        <v>789</v>
      </c>
      <c r="G13" s="21">
        <v>750</v>
      </c>
      <c r="H13" s="15">
        <f t="shared" si="3"/>
        <v>768</v>
      </c>
      <c r="I13" s="14">
        <f t="shared" si="4"/>
        <v>19.672315572906001</v>
      </c>
      <c r="J13" s="14">
        <f t="shared" si="5"/>
        <v>2.5614994235554689</v>
      </c>
      <c r="K13" s="13">
        <f t="shared" si="6"/>
        <v>13056</v>
      </c>
      <c r="L13" s="11">
        <f t="shared" si="7"/>
        <v>750</v>
      </c>
      <c r="M13" s="11">
        <f t="shared" si="8"/>
        <v>12750</v>
      </c>
      <c r="O13" s="1"/>
      <c r="P13" s="1"/>
    </row>
    <row r="14" spans="1:16" s="12" customFormat="1" ht="15">
      <c r="A14" s="17">
        <v>5</v>
      </c>
      <c r="B14" s="25" t="s">
        <v>26</v>
      </c>
      <c r="C14" s="16">
        <v>1</v>
      </c>
      <c r="D14" s="16" t="s">
        <v>21</v>
      </c>
      <c r="E14" s="20">
        <v>13780</v>
      </c>
      <c r="F14" s="21">
        <v>13533</v>
      </c>
      <c r="G14" s="21">
        <v>13000</v>
      </c>
      <c r="H14" s="15">
        <f t="shared" si="3"/>
        <v>13437.666666666666</v>
      </c>
      <c r="I14" s="14">
        <f t="shared" si="4"/>
        <v>398.64311524637338</v>
      </c>
      <c r="J14" s="14">
        <f t="shared" si="5"/>
        <v>2.966609643884405</v>
      </c>
      <c r="K14" s="13">
        <f t="shared" si="6"/>
        <v>13437.666666666666</v>
      </c>
      <c r="L14" s="11">
        <f t="shared" si="7"/>
        <v>13000</v>
      </c>
      <c r="M14" s="11">
        <f t="shared" si="8"/>
        <v>13000</v>
      </c>
      <c r="O14" s="1"/>
      <c r="P14" s="1"/>
    </row>
    <row r="15" spans="1:16" s="12" customFormat="1" ht="15">
      <c r="A15" s="17">
        <v>6</v>
      </c>
      <c r="B15" s="25" t="s">
        <v>27</v>
      </c>
      <c r="C15" s="16">
        <v>1</v>
      </c>
      <c r="D15" s="16" t="s">
        <v>21</v>
      </c>
      <c r="E15" s="20">
        <v>45792</v>
      </c>
      <c r="F15" s="21">
        <v>46640</v>
      </c>
      <c r="G15" s="21">
        <v>42400</v>
      </c>
      <c r="H15" s="15">
        <f t="shared" si="3"/>
        <v>44944</v>
      </c>
      <c r="I15" s="14">
        <f t="shared" si="4"/>
        <v>2243.597111782773</v>
      </c>
      <c r="J15" s="14">
        <f t="shared" si="5"/>
        <v>4.9919836057822469</v>
      </c>
      <c r="K15" s="13">
        <f t="shared" si="6"/>
        <v>44944</v>
      </c>
      <c r="L15" s="11">
        <f t="shared" si="7"/>
        <v>42400</v>
      </c>
      <c r="M15" s="11">
        <f t="shared" si="8"/>
        <v>42400</v>
      </c>
      <c r="O15" s="1"/>
      <c r="P15" s="1"/>
    </row>
    <row r="16" spans="1:16" s="12" customFormat="1" ht="15">
      <c r="A16" s="17">
        <v>7</v>
      </c>
      <c r="B16" s="25" t="s">
        <v>28</v>
      </c>
      <c r="C16" s="16">
        <v>1</v>
      </c>
      <c r="D16" s="16" t="s">
        <v>21</v>
      </c>
      <c r="E16" s="20">
        <v>13310</v>
      </c>
      <c r="F16" s="21">
        <v>13310</v>
      </c>
      <c r="G16" s="21">
        <v>12100</v>
      </c>
      <c r="H16" s="15">
        <f t="shared" si="3"/>
        <v>12906.666666666666</v>
      </c>
      <c r="I16" s="14">
        <f t="shared" si="4"/>
        <v>698.59382571944707</v>
      </c>
      <c r="J16" s="14">
        <f t="shared" si="5"/>
        <v>5.4126587736527414</v>
      </c>
      <c r="K16" s="13">
        <f t="shared" si="6"/>
        <v>12906.666666666666</v>
      </c>
      <c r="L16" s="11">
        <f t="shared" si="7"/>
        <v>12100</v>
      </c>
      <c r="M16" s="11">
        <f t="shared" si="8"/>
        <v>12100</v>
      </c>
      <c r="O16" s="1"/>
      <c r="P16" s="1"/>
    </row>
    <row r="17" spans="1:47" s="12" customFormat="1" ht="15">
      <c r="A17" s="17">
        <v>8</v>
      </c>
      <c r="B17" s="25" t="s">
        <v>29</v>
      </c>
      <c r="C17" s="16">
        <v>2</v>
      </c>
      <c r="D17" s="16" t="s">
        <v>21</v>
      </c>
      <c r="E17" s="20">
        <v>1166</v>
      </c>
      <c r="F17" s="21">
        <v>1144</v>
      </c>
      <c r="G17" s="21">
        <v>1100</v>
      </c>
      <c r="H17" s="15">
        <f t="shared" si="3"/>
        <v>1136.6666666666667</v>
      </c>
      <c r="I17" s="14">
        <f t="shared" si="4"/>
        <v>33.605555096342826</v>
      </c>
      <c r="J17" s="14">
        <f t="shared" si="5"/>
        <v>2.9565004483586064</v>
      </c>
      <c r="K17" s="13">
        <f t="shared" si="6"/>
        <v>2273.333333333333</v>
      </c>
      <c r="L17" s="11">
        <f t="shared" si="7"/>
        <v>1100</v>
      </c>
      <c r="M17" s="11">
        <f t="shared" si="8"/>
        <v>2200</v>
      </c>
      <c r="O17" s="1"/>
      <c r="P17" s="1"/>
    </row>
    <row r="18" spans="1:47" s="10" customFormat="1" ht="14.25" customHeight="1">
      <c r="A18" s="35" t="s">
        <v>3</v>
      </c>
      <c r="B18" s="36"/>
      <c r="C18" s="37"/>
      <c r="D18" s="37"/>
      <c r="E18" s="37"/>
      <c r="F18" s="36"/>
      <c r="G18" s="36"/>
      <c r="H18" s="37"/>
      <c r="I18" s="37"/>
      <c r="J18" s="37"/>
      <c r="K18" s="37"/>
      <c r="L18" s="38"/>
      <c r="M18" s="11">
        <f>SUM(M10:M17)</f>
        <v>141000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customFormat="1" ht="15" customHeight="1">
      <c r="A19" s="39" t="s">
        <v>31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1"/>
      <c r="O19" s="1"/>
      <c r="P19" s="1"/>
    </row>
    <row r="20" spans="1:47" s="22" customFormat="1" ht="15">
      <c r="O20" s="1"/>
      <c r="P20" s="1"/>
    </row>
    <row r="21" spans="1:47" s="6" customFormat="1" ht="15.75" customHeight="1">
      <c r="A21" s="9" t="s">
        <v>2</v>
      </c>
      <c r="B21" s="8"/>
      <c r="F21" s="6" t="s">
        <v>1</v>
      </c>
      <c r="H21" s="7" t="s">
        <v>0</v>
      </c>
      <c r="J21" s="6" t="s">
        <v>30</v>
      </c>
      <c r="O21" s="1"/>
      <c r="P21" s="1"/>
    </row>
    <row r="23" spans="1:47" ht="14.25" customHeight="1">
      <c r="E23" s="1"/>
    </row>
    <row r="24" spans="1:47" ht="14.25" customHeight="1">
      <c r="B24" s="40"/>
      <c r="C24" s="40"/>
      <c r="D24" s="40"/>
      <c r="E24" s="40"/>
      <c r="F24" s="40"/>
      <c r="G24" s="40"/>
      <c r="H24" s="40"/>
    </row>
    <row r="25" spans="1:47" s="2" customFormat="1" ht="14.25" customHeight="1">
      <c r="A25" s="1"/>
      <c r="B25" s="4"/>
      <c r="C25" s="4"/>
      <c r="D25" s="3"/>
      <c r="F25" s="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s="2" customFormat="1" ht="14.25" customHeight="1">
      <c r="A26" s="1"/>
      <c r="B26" s="4"/>
      <c r="C26" s="4"/>
      <c r="D26" s="3"/>
      <c r="F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s="2" customFormat="1" ht="14.25" customHeight="1">
      <c r="A27" s="1"/>
      <c r="B27" s="4"/>
      <c r="C27" s="4"/>
      <c r="D27" s="3"/>
      <c r="F27" s="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</sheetData>
  <sheetProtection selectLockedCells="1" selectUnlockedCells="1"/>
  <mergeCells count="17">
    <mergeCell ref="A7:M7"/>
    <mergeCell ref="K8:M8"/>
    <mergeCell ref="A18:L18"/>
    <mergeCell ref="A19:L19"/>
    <mergeCell ref="B24:H24"/>
    <mergeCell ref="A8:A9"/>
    <mergeCell ref="B8:B9"/>
    <mergeCell ref="C8:C9"/>
    <mergeCell ref="D8:D9"/>
    <mergeCell ref="E8:G8"/>
    <mergeCell ref="H8:J8"/>
    <mergeCell ref="A6:M6"/>
    <mergeCell ref="A1:M1"/>
    <mergeCell ref="A2:M2"/>
    <mergeCell ref="B3:M3"/>
    <mergeCell ref="A4:M4"/>
    <mergeCell ref="A5:M5"/>
  </mergeCells>
  <pageMargins left="0.43333333333333335" right="0.39374999999999999" top="0.43333333333333335" bottom="0.39374999999999999" header="0.51181102362204722" footer="0.51181102362204722"/>
  <pageSetup paperSize="9" scale="72" firstPageNumber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Преснакова Екатерина Викторовна</dc:creator>
  <cp:lastModifiedBy>Преснакова Екатерина Викторовна</cp:lastModifiedBy>
  <cp:lastPrinted>2026-09-29T09:13:53Z</cp:lastPrinted>
  <dcterms:created xsi:type="dcterms:W3CDTF">2024-09-26T08:56:00Z</dcterms:created>
  <dcterms:modified xsi:type="dcterms:W3CDTF">2026-09-29T09:36:36Z</dcterms:modified>
</cp:coreProperties>
</file>