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Школа\Desktop\!Документы\раб.стол\ацк 2026\"/>
    </mc:Choice>
  </mc:AlternateContent>
  <bookViews>
    <workbookView xWindow="0" yWindow="0" windowWidth="23040" windowHeight="8808" firstSheet="3" activeTab="3"/>
  </bookViews>
  <sheets>
    <sheet name="нмцк " sheetId="7" state="hidden" r:id="rId1"/>
    <sheet name="Лист1" sheetId="4" state="hidden" r:id="rId2"/>
    <sheet name="нмцк  (2)" sheetId="8" state="hidden" r:id="rId3"/>
    <sheet name="НМЦК 2026" sheetId="9" r:id="rId4"/>
  </sheets>
  <calcPr calcId="152511"/>
</workbook>
</file>

<file path=xl/calcChain.xml><?xml version="1.0" encoding="utf-8"?>
<calcChain xmlns="http://schemas.openxmlformats.org/spreadsheetml/2006/main">
  <c r="J47" i="9" l="1"/>
  <c r="H60" i="9" l="1"/>
  <c r="J34" i="9"/>
  <c r="J33" i="9"/>
  <c r="J28" i="9"/>
  <c r="J14" i="7" l="1"/>
  <c r="J62" i="7"/>
  <c r="J58" i="9" l="1"/>
  <c r="H60" i="8"/>
  <c r="J46" i="8"/>
  <c r="J34" i="8"/>
  <c r="J33" i="8"/>
  <c r="J28" i="8"/>
  <c r="J59" i="9" l="1"/>
  <c r="J60" i="9" s="1"/>
  <c r="J47" i="8"/>
  <c r="J46" i="7"/>
  <c r="J47" i="7" s="1"/>
  <c r="J34" i="7"/>
  <c r="J33" i="7"/>
  <c r="H60" i="7" s="1"/>
  <c r="J28" i="7"/>
  <c r="J15" i="7"/>
  <c r="J61" i="9" l="1"/>
  <c r="J62" i="9" s="1"/>
  <c r="J58" i="8"/>
  <c r="J58" i="7"/>
  <c r="J66" i="9" l="1"/>
  <c r="J69" i="9" s="1"/>
  <c r="J73" i="9" s="1"/>
  <c r="J65" i="9"/>
  <c r="F19" i="9" s="1"/>
  <c r="J59" i="8"/>
  <c r="J60" i="8" s="1"/>
  <c r="J59" i="7"/>
  <c r="J60" i="7" s="1"/>
  <c r="J61" i="7"/>
  <c r="E19" i="9" l="1"/>
  <c r="J14" i="9"/>
  <c r="J15" i="9" s="1"/>
  <c r="J68" i="9"/>
  <c r="G19" i="9" s="1"/>
  <c r="J61" i="8"/>
  <c r="J66" i="8" s="1"/>
  <c r="J69" i="8" s="1"/>
  <c r="J62" i="8"/>
  <c r="J65" i="7"/>
  <c r="F19" i="7" s="1"/>
  <c r="C19" i="7"/>
  <c r="J66" i="7"/>
  <c r="J69" i="7" s="1"/>
  <c r="J73" i="7" s="1"/>
  <c r="E19" i="7"/>
  <c r="J68" i="7"/>
  <c r="G19" i="7" s="1"/>
  <c r="J72" i="9" l="1"/>
  <c r="J65" i="8"/>
  <c r="F19" i="8" s="1"/>
  <c r="J68" i="8"/>
  <c r="G19" i="8" s="1"/>
  <c r="J73" i="8"/>
  <c r="E19" i="8"/>
  <c r="J14" i="8"/>
  <c r="J15" i="8" s="1"/>
  <c r="J72" i="7"/>
  <c r="J72" i="8" l="1"/>
</calcChain>
</file>

<file path=xl/sharedStrings.xml><?xml version="1.0" encoding="utf-8"?>
<sst xmlns="http://schemas.openxmlformats.org/spreadsheetml/2006/main" count="551" uniqueCount="183">
  <si>
    <t>Приложение №2</t>
  </si>
  <si>
    <t>УТВЕРЖДАЮ</t>
  </si>
  <si>
    <t>Директор ГБОУ ЛО</t>
  </si>
  <si>
    <t>ОБОСНОВАНИЕ НАЧАЛЬНОЙ (МАКСИМАЛЬНОЙ) ЦЕНЫ КОНТРАКТА</t>
  </si>
  <si>
    <t>Заказчик</t>
  </si>
  <si>
    <t>Используемый метод определения НМЦК с обоснованием</t>
  </si>
  <si>
    <t>Расчет начальной (максимальной) цены контракта произведен в соответствии с приказом Федеральной службы войск    национальной гвардии Российской Федерации от 15.02.2021 № 45 «Об утверждении Порядка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работы, услуги при осуществлении закупок охранных услуг», в связи с чем методы,    предусмотренные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не применяются.</t>
  </si>
  <si>
    <t>U3</t>
  </si>
  <si>
    <t>8-часовой пост ежедневно</t>
  </si>
  <si>
    <t>КТРУ</t>
  </si>
  <si>
    <t>Наименование услуги</t>
  </si>
  <si>
    <t>Единица измерения</t>
  </si>
  <si>
    <t>Количество постов</t>
  </si>
  <si>
    <t>Количество (объем) услуги (часов)</t>
  </si>
  <si>
    <t>Цена за единицу (руб/час)</t>
  </si>
  <si>
    <t>НМЦК общая (руб)</t>
  </si>
  <si>
    <t>Человеко-час</t>
  </si>
  <si>
    <t xml:space="preserve">Итого НМЦК Закупки </t>
  </si>
  <si>
    <t>Наименования услуги</t>
  </si>
  <si>
    <t>Кол-во постов, шт.</t>
  </si>
  <si>
    <t>Сu</t>
  </si>
  <si>
    <t>Ku1</t>
  </si>
  <si>
    <t>КР</t>
  </si>
  <si>
    <t>П</t>
  </si>
  <si>
    <t>Стсо</t>
  </si>
  <si>
    <r>
      <rPr>
        <sz val="11"/>
        <color rgb="FF000000"/>
        <rFont val="Times New Roman"/>
        <charset val="204"/>
      </rPr>
      <t>С</t>
    </r>
    <r>
      <rPr>
        <sz val="10"/>
        <color indexed="8"/>
        <rFont val="Calibri"/>
        <charset val="204"/>
      </rPr>
      <t>зж</t>
    </r>
  </si>
  <si>
    <t>Iинфл</t>
  </si>
  <si>
    <t>1. Определение общих используемых параметров</t>
  </si>
  <si>
    <t>Константа</t>
  </si>
  <si>
    <t>Наименование</t>
  </si>
  <si>
    <t>Порядок расчета или исходные данные</t>
  </si>
  <si>
    <t>Ед. изм</t>
  </si>
  <si>
    <t>n1</t>
  </si>
  <si>
    <t>Количество требуемых 24-х часовых постов охраны по контракту</t>
  </si>
  <si>
    <t>пост</t>
  </si>
  <si>
    <t>n3</t>
  </si>
  <si>
    <t>Количество требуемых 8-ми часовых постов охраны по контракту</t>
  </si>
  <si>
    <t>МРОТ</t>
  </si>
  <si>
    <t xml:space="preserve">Минимальный размер оплаты труда </t>
  </si>
  <si>
    <t>"Региональное соглашение о минимальной заработной плате в Ленинградской области на 2022 год" от 28.01.2022</t>
  </si>
  <si>
    <t>руб.</t>
  </si>
  <si>
    <t>I_инфл</t>
  </si>
  <si>
    <t>Индекс потребительских цен</t>
  </si>
  <si>
    <t>%</t>
  </si>
  <si>
    <t>НДС</t>
  </si>
  <si>
    <t>Налог на добавленную стоимость</t>
  </si>
  <si>
    <t>Налоговый кодекс</t>
  </si>
  <si>
    <t>Y</t>
  </si>
  <si>
    <t>Ставка страховых взносов</t>
  </si>
  <si>
    <t>U1</t>
  </si>
  <si>
    <t>Корректирующий коэффициент</t>
  </si>
  <si>
    <r>
      <rPr>
        <sz val="11"/>
        <rFont val="Times New Roman"/>
        <charset val="204"/>
      </rPr>
      <t xml:space="preserve">U1=Uб+Uд1+Uд2+Uд.. </t>
    </r>
    <r>
      <rPr>
        <b/>
        <i/>
        <sz val="11"/>
        <rFont val="Times New Roman"/>
        <charset val="204"/>
      </rPr>
      <t>(сумма Uд не может превышать 0,35)</t>
    </r>
  </si>
  <si>
    <t>-</t>
  </si>
  <si>
    <t>Uб</t>
  </si>
  <si>
    <r>
      <rPr>
        <sz val="11"/>
        <rFont val="Times New Roman"/>
        <charset val="204"/>
      </rPr>
      <t xml:space="preserve">базовый коэффициент </t>
    </r>
    <r>
      <rPr>
        <b/>
        <u/>
        <sz val="11"/>
        <rFont val="Times New Roman"/>
        <charset val="204"/>
      </rPr>
      <t>для 24 часового поста</t>
    </r>
    <r>
      <rPr>
        <sz val="11"/>
        <rFont val="Times New Roman"/>
        <charset val="204"/>
      </rPr>
      <t xml:space="preserve"> (равно 1)            </t>
    </r>
  </si>
  <si>
    <t>Uд1</t>
  </si>
  <si>
    <t>дополнительный коэффициент для 24 часового поста
(наличие спецсредств у охранника) да = 0,05; нет = 0 в соответствии с приказом 45 (таблица 2)</t>
  </si>
  <si>
    <t>Uд2</t>
  </si>
  <si>
    <t>дополнительный коэффициент для 24 часового поста
(место проведения массовых мероприятий) да = 0,3; нет = 0</t>
  </si>
  <si>
    <t xml:space="preserve">дополнительный коэффициент для 24 часового поста
(объект с требованиями по антитеррористической защищенности) да = 0,1; нет = 0                                                </t>
  </si>
  <si>
    <r>
      <rPr>
        <sz val="11"/>
        <rFont val="Times New Roman"/>
        <charset val="204"/>
      </rPr>
      <t xml:space="preserve">U3=Uб+Uд1+Uд2+Uд.. </t>
    </r>
    <r>
      <rPr>
        <b/>
        <i/>
        <sz val="11"/>
        <rFont val="Times New Roman"/>
        <charset val="204"/>
      </rPr>
      <t>(сумма Uд не может превышать 0,35)</t>
    </r>
  </si>
  <si>
    <r>
      <rPr>
        <sz val="11"/>
        <rFont val="Times New Roman"/>
        <charset val="204"/>
      </rPr>
      <t xml:space="preserve">базовый коэффициент </t>
    </r>
    <r>
      <rPr>
        <b/>
        <u/>
        <sz val="11"/>
        <rFont val="Times New Roman"/>
        <charset val="204"/>
      </rPr>
      <t>для 8 часового поста</t>
    </r>
    <r>
      <rPr>
        <sz val="11"/>
        <rFont val="Times New Roman"/>
        <charset val="204"/>
      </rPr>
      <t xml:space="preserve"> (равно 2-0,0417*Количество часов работы поста)</t>
    </r>
  </si>
  <si>
    <t>дополнительный коэффициент для 8 часового поста
(наличие спецсредств у охранника) да = 0,05; нет = 0</t>
  </si>
  <si>
    <t>дополнительный коэффициент для 8 часового поста
(место проведения массовых мероприятий) да = 0,3; нет = 0</t>
  </si>
  <si>
    <t>дополнительный коэффициент для 8 часового поста
(объект с требованиями по антитеррористической защищенности) да = 0,1; нет = 0</t>
  </si>
  <si>
    <t>Количество часов работы работника</t>
  </si>
  <si>
    <t>час</t>
  </si>
  <si>
    <t>Ku3</t>
  </si>
  <si>
    <t>(2021 г.) 8 часов*184 календарный дня = 1472 часов
(2022 г.) 8 часов*365 календарный дней = 2920 часов
(2023 г.) 8 часов*273 календарных дня = 2184 часов</t>
  </si>
  <si>
    <t>СНР</t>
  </si>
  <si>
    <t>Среднемесячная норма рабочего времени</t>
  </si>
  <si>
    <t>2. Расчет прямых затрат Сu:</t>
  </si>
  <si>
    <t>Переменная</t>
  </si>
  <si>
    <t>Порядок расчета</t>
  </si>
  <si>
    <t>Расчет</t>
  </si>
  <si>
    <t>БЗП</t>
  </si>
  <si>
    <t>Базовая заработная плата</t>
  </si>
  <si>
    <t>МРОТ/СНР</t>
  </si>
  <si>
    <t>Дн</t>
  </si>
  <si>
    <r>
      <rPr>
        <sz val="11"/>
        <rFont val="Times New Roman"/>
        <charset val="204"/>
      </rPr>
      <t xml:space="preserve">доплата за ночные часы: 
</t>
    </r>
    <r>
      <rPr>
        <b/>
        <i/>
        <sz val="11"/>
        <rFont val="Times New Roman"/>
        <charset val="204"/>
      </rPr>
      <t>только для 24 часовых постов</t>
    </r>
  </si>
  <si>
    <t>(20% от БЗП)/Кu1</t>
  </si>
  <si>
    <t>Двп</t>
  </si>
  <si>
    <t xml:space="preserve">доплата за нерабочие праздничные дни (для 24 часового)
</t>
  </si>
  <si>
    <t>(100% от БЗП)/Кu1</t>
  </si>
  <si>
    <t>Двп3</t>
  </si>
  <si>
    <t>Доплата за работу в выходные и праздничные дни</t>
  </si>
  <si>
    <t>(100% от БЗП)/Кu3</t>
  </si>
  <si>
    <t>8 часа * 118 выходных и праздничных дня (из производственного календаря на 2021г.)= 944 выходных и праздничных часов</t>
  </si>
  <si>
    <t>доплата составит: 100% * 125,31 (БЗП) * 944 выходных и празничных часов = 118 292,64 руб.</t>
  </si>
  <si>
    <t xml:space="preserve">РО </t>
  </si>
  <si>
    <t>Резерв на отпуск</t>
  </si>
  <si>
    <t>(БЗП+Дн+Двп)/12</t>
  </si>
  <si>
    <t>СВ</t>
  </si>
  <si>
    <t>Страховые взносы</t>
  </si>
  <si>
    <t>(БЗП+Дн+Двп+РО)*30,2%</t>
  </si>
  <si>
    <t>Сu3 (для 8 часового поста в 2021 - 2023 гг.)=(125,31 + 8,35 + 40,51 + 14,51 + 58,98 )*U3</t>
  </si>
  <si>
    <t>=</t>
  </si>
  <si>
    <t>руб./час</t>
  </si>
  <si>
    <t>Прямые затраты</t>
  </si>
  <si>
    <t>(БЗП + Дн + Двп  + РО + СВ) × U</t>
  </si>
  <si>
    <t xml:space="preserve">Сu общие </t>
  </si>
  <si>
    <t>(Сu*Ku1*n1)</t>
  </si>
  <si>
    <t>3. Расчет косвенных затрат КР.</t>
  </si>
  <si>
    <t>Косвенные расходы  устанавливаются в размере 20% от общей суммы всех прямых затрат.</t>
  </si>
  <si>
    <t>(Сu*Ku)*0,2</t>
  </si>
  <si>
    <t>КР за час</t>
  </si>
  <si>
    <t>Сu*0,2</t>
  </si>
  <si>
    <t>4. Расчет прибыли П.</t>
  </si>
  <si>
    <t>Прибыль (5%)</t>
  </si>
  <si>
    <t>((Сu*Ku)+КР)*0,05</t>
  </si>
  <si>
    <t>П за час</t>
  </si>
  <si>
    <t>((Сu+КР)*0,05</t>
  </si>
  <si>
    <t>5.Расчет НДС</t>
  </si>
  <si>
    <t xml:space="preserve">((Си × Ки) + КР + П) × 0,2; </t>
  </si>
  <si>
    <t>((Сu*Ku)+КР+П)*0,2</t>
  </si>
  <si>
    <t>НДС за час</t>
  </si>
  <si>
    <t>(Сu+КР+П)*0,2</t>
  </si>
  <si>
    <t xml:space="preserve">Общие прямые затраты для 1-ого 24 ч.поста (2024г.): </t>
  </si>
  <si>
    <t>Значение
2024 г.</t>
  </si>
  <si>
    <t>80.10.12.000-00000003</t>
  </si>
  <si>
    <t xml:space="preserve"> «Никольская школа-интернат»</t>
  </si>
  <si>
    <t>_______________   Иванова О.В.</t>
  </si>
  <si>
    <t xml:space="preserve">                                             
Услуги частной охраны (Выставление поста охраны) в  ГБОУ ЛО "Никольская школа-интернат".</t>
  </si>
  <si>
    <t>Государственное бюджетное общеобразовательное учреждение Ленингрдской области "Никольская школа-интернат"</t>
  </si>
  <si>
    <t>Услуги частной охраны (Выставление поста охраны) в  ГБОУ ЛО "Никольская школа-интернат"</t>
  </si>
  <si>
    <t>Услуги частной охраны (Выставление поста охраны) в  ГБОУ ЛО "Никольска школа-интернат".</t>
  </si>
  <si>
    <t>от    «_____» _________  2024 года.</t>
  </si>
  <si>
    <t>Результат
2024</t>
  </si>
  <si>
    <t>20125/164,9 руб/час</t>
  </si>
  <si>
    <t xml:space="preserve">(2024 г.) 24 часа*275 календарный дня = 6600 часов
</t>
  </si>
  <si>
    <t xml:space="preserve">СНР=164,9 часа (из производственного календаря на 2024г.) </t>
  </si>
  <si>
    <t xml:space="preserve">Минэкономразвития Прогноз социально-экономического развития Российской Федерации на 2024 год и на плановый период 2025 и 2026 </t>
  </si>
  <si>
    <t>Дн = БЗП × 20 % / 3 (БЗП умножается на 20 % в силу постановления Правительства РФ от 22.07.2008 № 554 «О минимальном размере повышения оплаты труда за работу в ночное время» и делится на «3», т. к. время с 22 часов до 6 часов составляет 1/3 суток)  ((122,04*20%)/3=8,14руб/час)</t>
  </si>
  <si>
    <t>Двп = БЗП × 14/ 365 (БЗП умножается на количество праздничных дней в 2024 году и делится на общее количество дней )  ((122,04*14)/365=4,68 руб/час)</t>
  </si>
  <si>
    <t xml:space="preserve"> (122,04+8,14+4,70)/12</t>
  </si>
  <si>
    <t>(218,79*6600*1)  (руб)</t>
  </si>
  <si>
    <t>(218,79*6600)*0,2 (руб )</t>
  </si>
  <si>
    <t>218,79*0,2 (руб/час)</t>
  </si>
  <si>
    <t>((218,79*6600)+288796,63+86638,99)*0,2 (руб)</t>
  </si>
  <si>
    <t>(218,79+43,76+13,13)*0,2 (руб/час )</t>
  </si>
  <si>
    <t>(218,79+43,76)*0,05</t>
  </si>
  <si>
    <t xml:space="preserve"> (122,04+8,14+4,70+11,24)*30,2%  (руб/час)</t>
  </si>
  <si>
    <t>(122,04+8,14+4,70+11,24+44,13) × 1,15  (руб/час)</t>
  </si>
  <si>
    <t>((218,79*6600)+288796,63)*0,05</t>
  </si>
  <si>
    <t>от    «_____» _________  2025 года.</t>
  </si>
  <si>
    <t xml:space="preserve">Минэкономразвития Прогноз социально-экономического развития Российской Федерации на 2025 год и на плановый период 2026 и 2027 </t>
  </si>
  <si>
    <t xml:space="preserve">(2025 г.) 24 часа*90 календарный дня =2160 часов
</t>
  </si>
  <si>
    <t xml:space="preserve">СНР=164,3 часа (из производственного календаря на 2025г.) </t>
  </si>
  <si>
    <t>22440/164,3 руб/час</t>
  </si>
  <si>
    <t>Двп = БЗП × 14/ 365 (БЗП умножается на количество праздничных дней в 2025 году и делится на общее количество дней )  ((136,58*3)/90=2,68 руб/час)</t>
  </si>
  <si>
    <t xml:space="preserve"> (136,58+9,11+4,6)/12</t>
  </si>
  <si>
    <t xml:space="preserve"> (136,58+9,11+4,60+12,52)*30,2%  (руб/час)</t>
  </si>
  <si>
    <t>(136,58+9,11+4,60+12,52+49,17) × 1,15  (руб/час)</t>
  </si>
  <si>
    <t>(243,77*2160*1)  (руб)</t>
  </si>
  <si>
    <t>(243,77*2160)*0,2 (руб )</t>
  </si>
  <si>
    <t>243,77*0,2 (руб/час)</t>
  </si>
  <si>
    <t>((243,77*2160)+105309,98)*0,05</t>
  </si>
  <si>
    <t>(243,77+48,75)*0,05</t>
  </si>
  <si>
    <t>((243,77*2160)+105309,98+31592,99)*0,2 (руб)</t>
  </si>
  <si>
    <t>(243,77+48,75+114,63)*0,2 (руб/час )</t>
  </si>
  <si>
    <t>Дн = БЗП × 20 % / 3 (БЗП умножается на 20 % в силу постановления Правительства РФ от 22.07.2008 № 554 «О минимальном размере повышения оплаты труда за работу в ночное время» и делится на «3», т. к. время с 22 часов до 6 часов составляет 1/3 суток)  ((136,58*20%)/3=9,11руб/час)</t>
  </si>
  <si>
    <t xml:space="preserve">"В результате проведенного расчета НМЦК контракта составила: 526 549,88  рублей. (пятьсот двадцать шесть тысяч пятьсот сорок девять рублей 88  копеек).          Расчет начальной (максимальной) цены контракта (далее – НМЦК) произведен в соответствии со статьей 22 Федерального закона от 05.04.2013 года № 44-ФЗ «О контрактной системе в сфере закупок товаров, работ, услуг для обеспечения государственных и муниципальных нужд», Приказом Министерства экономического развития Российской Федерации от 02 октября 2013 года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методика), с учетом Приказа Росгвардии от 15.02.2021 № 45 «Об утверждении Порядка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работы, услуги при осуществлении закупок охранных услуг» (далее - Приказ Росгвардии № 45). 
НМЦК, рассчитанная в соответствии с приказом Росгвардии № 45, превышает лимиты финансирования, доведенного до Заказчика на плановый период. В целях приведения НМЦК в соответствие к выделенному Заказчику финансированию, а также экономии (эффективного использования) средств бюджетного учреждения, НМЦК определена и обоснована Заказчиком посредством применения метода сопоставимых рыночных цен (анализа рынка).
Для определения НМЦК направлен запрос о предоставлении ценовой информации трем исполнителям, осуществляющим оказание идентичных услуг (согласно п.3.7.1 части III Методических рекомендаций): исх. 371 от 27.12.2023 г., получен ответ от трех исполнителей.
На основании полученных ценовых предложений проведено определение однородности совокупности значений выявленных цен, согласно п. 3.20 части III Методических рекомендаций. Коэффициент вариации цены согласно расчетам, приведенным в таблице, не превышает 33%, услугу принято считать однородной, проведение дополнительного исследования не требуется
"          
</t>
  </si>
  <si>
    <r>
      <t xml:space="preserve">"Региональное соглашение о минимальной заработной плате в Ленинградской области на 2026 год" от </t>
    </r>
    <r>
      <rPr>
        <sz val="11"/>
        <color rgb="FFFF0000"/>
        <rFont val="Times New Roman"/>
        <family val="1"/>
        <charset val="204"/>
      </rPr>
      <t>28.01.2022</t>
    </r>
  </si>
  <si>
    <t xml:space="preserve">СНР=164,9 часа (из производственного календаря на 2026г.) </t>
  </si>
  <si>
    <t>27093/164,3 руб/час</t>
  </si>
  <si>
    <t>Результат
2026</t>
  </si>
  <si>
    <t>Двп = БЗП × 14/ 365 (БЗП умножается на количество праздничных дней в 2026 году и делится на общее количество дней )  ((164,3*14)/365=6,3 руб/час)</t>
  </si>
  <si>
    <t xml:space="preserve">Общие прямые затраты для 1-ого 24 ч.поста (2026г.): </t>
  </si>
  <si>
    <t>Значение
2026 г.</t>
  </si>
  <si>
    <t>от    «_____» _________  2026 года.</t>
  </si>
  <si>
    <t>Дн = БЗП × 22 % / 3 (БЗП умножается на 20 % в силу постановления Правительства РФ от 22.07.2008 № 554 «О минимальном размере повышения оплаты труда за работу в ночное время» и делится на «3», т. к. время с 22 часов до 6 часов составляет 1/3 суток)  ((164,3*22%)/3=10,95руб/час)</t>
  </si>
  <si>
    <t xml:space="preserve"> (164,3+12,05+6,3)/12</t>
  </si>
  <si>
    <t xml:space="preserve"> (164,3+12,05+6,3+15,22)*30,2%  (руб/час)</t>
  </si>
  <si>
    <t>(164,3+12.05+6,3+15,13+59,76) × 1,15  (руб/час)</t>
  </si>
  <si>
    <t>296,27*0,2 (руб/час)</t>
  </si>
  <si>
    <t>(296,27+59,25)*0,05</t>
  </si>
  <si>
    <t>(296,27+59,25+17,78)*0,2 (руб/час )</t>
  </si>
  <si>
    <t xml:space="preserve">(2026 г.) 24 часа*122 календарный дня = 2928 часов
</t>
  </si>
  <si>
    <t>(296,27*2928*1)  (руб)</t>
  </si>
  <si>
    <t>(296,27*2928)*0,2 (руб )</t>
  </si>
  <si>
    <t>((296,27*2928)+86747,81)*0,05</t>
  </si>
  <si>
    <t>((296,27*2928)+86747,81+24024,34)*0,2 (руб)</t>
  </si>
  <si>
    <t xml:space="preserve">В результате проведенного расчета НМЦК контракта составила: 867 478,08  рублей. (восемьсот шестьдесят семь тысяч четыреста семдесят восемь рублей 08  копеек).          Расчет начальной (максимальной) цены контракта (далее – НМЦК) произведен в соответствии со статьей 22 Федерального закона от 05.04.2013 года № 44-ФЗ «О контрактной системе в сфере закупок товаров, работ, услуг для обеспечения государственных и муниципальных нужд», Приказом Министерства экономического развития Российской Федерации от 02 октября 2013 года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методика), с учетом Приказа Росгвардии от 15.02.2021 № 45 «Об утверждении Порядка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работы, услуги при осуществлении закупок охранных услуг» (далее - Приказ Росгвардии № 45). 
НМЦК, рассчитанная в соответствии с приказом Росгвардии № 45, превышает лимиты финансирования, доведенного до Заказчика на плановый период. В целях приведения НМЦК в соответствие к выделенному Заказчику финансированию, а также экономии (эффективного использования) средств бюджетного учреждения, НМЦК определена и обоснована Заказчиком посредством применения метода сопоставимых рыночных цен (анализа рынка).
Для определения НМЦК направлен запрос о предоставлении ценовой информации трем исполнителям, осуществляющим оказание идентичных услуг (согласно п.3.7.1 части III Методических рекомендаций), получен ответ от трех исполнителей.
На основании полученных ценовых предложений проведено определение однородности совокупности значений выявленных цен, согласно п. 3.20 части III Методических рекомендаций. Коэффициент вариации цены согласно расчетам, приведенным в таблице, не превышает 33%, услугу принято считать однородной, проведение дополнительного исследования не требуется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</si>
</sst>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 ##0.00"/>
    <numFmt numFmtId="165" formatCode="#\ ##0.000"/>
    <numFmt numFmtId="166" formatCode="#\ ##0.00\ &quot;₽&quot;"/>
    <numFmt numFmtId="167" formatCode="#\ ##0"/>
  </numFmts>
  <fonts count="20">
    <font>
      <sz val="11"/>
      <color theme="1"/>
      <name val="Calibri"/>
      <charset val="204"/>
      <scheme val="minor"/>
    </font>
    <font>
      <sz val="10"/>
      <color indexed="8"/>
      <name val="Times New Roman"/>
      <charset val="204"/>
    </font>
    <font>
      <sz val="11"/>
      <name val="Times New Roman"/>
      <charset val="204"/>
    </font>
    <font>
      <b/>
      <sz val="11"/>
      <name val="Times New Roman"/>
      <charset val="204"/>
    </font>
    <font>
      <b/>
      <sz val="12"/>
      <name val="Times New Roman"/>
      <charset val="204"/>
    </font>
    <font>
      <sz val="11"/>
      <color rgb="FF000000"/>
      <name val="Times New Roman"/>
      <charset val="204"/>
    </font>
    <font>
      <sz val="11"/>
      <color theme="1"/>
      <name val="Arial"/>
      <charset val="204"/>
    </font>
    <font>
      <sz val="11"/>
      <color theme="1"/>
      <name val="Times New Roman"/>
      <charset val="204"/>
    </font>
    <font>
      <sz val="11"/>
      <name val="Calibri"/>
      <charset val="204"/>
      <scheme val="minor"/>
    </font>
    <font>
      <sz val="12"/>
      <color theme="1"/>
      <name val="Times New Roman"/>
      <charset val="204"/>
    </font>
    <font>
      <sz val="12"/>
      <name val="Times New Roman"/>
      <charset val="204"/>
    </font>
    <font>
      <sz val="11"/>
      <color rgb="FFFF0000"/>
      <name val="Times New Roman"/>
      <charset val="204"/>
    </font>
    <font>
      <b/>
      <sz val="10"/>
      <color rgb="FF0D0D0D"/>
      <name val="Times New Roman"/>
      <charset val="204"/>
    </font>
    <font>
      <sz val="10"/>
      <color indexed="8"/>
      <name val="Calibri"/>
      <charset val="204"/>
    </font>
    <font>
      <b/>
      <i/>
      <sz val="11"/>
      <name val="Times New Roman"/>
      <charset val="204"/>
    </font>
    <font>
      <b/>
      <u/>
      <sz val="11"/>
      <name val="Times New Roman"/>
      <charset val="204"/>
    </font>
    <font>
      <b/>
      <sz val="11"/>
      <name val="Times New Roman"/>
      <family val="1"/>
      <charset val="204"/>
    </font>
    <font>
      <sz val="11"/>
      <color rgb="FFFF0000"/>
      <name val="Times New Roman"/>
      <family val="1"/>
      <charset val="204"/>
    </font>
    <font>
      <sz val="11"/>
      <name val="Times New Roman"/>
      <family val="1"/>
      <charset val="204"/>
    </font>
    <font>
      <sz val="11"/>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206">
    <xf numFmtId="0" fontId="0" fillId="0" borderId="0" xfId="0"/>
    <xf numFmtId="0" fontId="1" fillId="0" borderId="0" xfId="0" applyFont="1" applyFill="1"/>
    <xf numFmtId="0" fontId="2" fillId="0" borderId="0" xfId="0" applyFont="1" applyFill="1" applyAlignment="1">
      <alignment wrapText="1"/>
    </xf>
    <xf numFmtId="0" fontId="2" fillId="0" borderId="0" xfId="0" applyFont="1" applyFill="1" applyAlignment="1">
      <alignment horizontal="center" vertical="center" wrapText="1"/>
    </xf>
    <xf numFmtId="0" fontId="2" fillId="0" borderId="0" xfId="0" applyFont="1" applyFill="1" applyAlignment="1">
      <alignment vertical="center"/>
    </xf>
    <xf numFmtId="0" fontId="2" fillId="0" borderId="0" xfId="0" applyFont="1" applyFill="1" applyAlignment="1"/>
    <xf numFmtId="0" fontId="2" fillId="0" borderId="0" xfId="0" applyFont="1" applyFill="1" applyBorder="1"/>
    <xf numFmtId="0" fontId="2" fillId="0" borderId="0" xfId="0" applyFont="1" applyFill="1" applyBorder="1" applyAlignment="1">
      <alignment wrapText="1"/>
    </xf>
    <xf numFmtId="0" fontId="2" fillId="0" borderId="0" xfId="0" applyFont="1" applyFill="1"/>
    <xf numFmtId="0" fontId="3" fillId="0" borderId="0" xfId="0" applyFont="1" applyFill="1"/>
    <xf numFmtId="0" fontId="2" fillId="0" borderId="1" xfId="0" applyFont="1" applyFill="1" applyBorder="1" applyAlignment="1">
      <alignment vertical="top" wrapText="1"/>
    </xf>
    <xf numFmtId="0" fontId="2" fillId="0" borderId="4" xfId="0" applyFont="1" applyFill="1" applyBorder="1"/>
    <xf numFmtId="0" fontId="3" fillId="0"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164" fontId="0" fillId="0" borderId="1" xfId="0" applyNumberFormat="1" applyFill="1" applyBorder="1" applyAlignment="1">
      <alignment horizontal="center" vertical="center" wrapText="1"/>
    </xf>
    <xf numFmtId="0" fontId="0" fillId="0" borderId="1" xfId="0" applyFill="1" applyBorder="1" applyAlignment="1">
      <alignment horizontal="center" vertical="center" wrapText="1"/>
    </xf>
    <xf numFmtId="0" fontId="3" fillId="0" borderId="1" xfId="0" applyFont="1" applyFill="1" applyBorder="1" applyAlignment="1">
      <alignment horizontal="center" vertical="top"/>
    </xf>
    <xf numFmtId="0" fontId="2" fillId="0" borderId="1" xfId="0" applyFont="1" applyFill="1" applyBorder="1" applyAlignment="1">
      <alignment vertical="top"/>
    </xf>
    <xf numFmtId="0" fontId="2" fillId="0" borderId="1" xfId="0" applyFont="1" applyFill="1" applyBorder="1" applyAlignment="1">
      <alignment horizontal="left" vertical="top"/>
    </xf>
    <xf numFmtId="0" fontId="3" fillId="0" borderId="1" xfId="0" applyFont="1" applyFill="1" applyBorder="1" applyAlignment="1">
      <alignment vertical="top"/>
    </xf>
    <xf numFmtId="0" fontId="2" fillId="0" borderId="1" xfId="0" applyFont="1" applyFill="1" applyBorder="1" applyAlignment="1">
      <alignment horizontal="center" vertical="center"/>
    </xf>
    <xf numFmtId="0" fontId="2" fillId="0" borderId="1" xfId="0" applyFont="1" applyFill="1" applyBorder="1" applyAlignment="1">
      <alignment horizontal="center" vertical="top"/>
    </xf>
    <xf numFmtId="0" fontId="2" fillId="0" borderId="1" xfId="0" applyFont="1" applyFill="1" applyBorder="1"/>
    <xf numFmtId="0" fontId="2" fillId="3" borderId="0" xfId="0" applyFont="1" applyFill="1" applyAlignment="1">
      <alignment horizontal="right"/>
    </xf>
    <xf numFmtId="164" fontId="2" fillId="3" borderId="0" xfId="0" applyNumberFormat="1" applyFont="1" applyFill="1"/>
    <xf numFmtId="0" fontId="2" fillId="0" borderId="1" xfId="0" applyFont="1" applyFill="1" applyBorder="1" applyAlignment="1">
      <alignment horizontal="center"/>
    </xf>
    <xf numFmtId="0" fontId="9" fillId="0" borderId="0" xfId="0" applyFont="1" applyAlignment="1"/>
    <xf numFmtId="0" fontId="0" fillId="0" borderId="0" xfId="0" applyAlignment="1"/>
    <xf numFmtId="0" fontId="2" fillId="0" borderId="0" xfId="0" applyFont="1" applyFill="1" applyAlignment="1">
      <alignment horizontal="right"/>
    </xf>
    <xf numFmtId="164" fontId="2" fillId="0" borderId="0" xfId="0" applyNumberFormat="1" applyFont="1" applyFill="1" applyAlignment="1"/>
    <xf numFmtId="0" fontId="3" fillId="0" borderId="0" xfId="0" applyFont="1" applyFill="1" applyBorder="1" applyAlignment="1"/>
    <xf numFmtId="164" fontId="2" fillId="0" borderId="0" xfId="0" applyNumberFormat="1" applyFont="1" applyFill="1"/>
    <xf numFmtId="165" fontId="2" fillId="0" borderId="1" xfId="0" applyNumberFormat="1" applyFont="1" applyFill="1" applyBorder="1" applyAlignment="1">
      <alignment horizontal="center" vertical="center"/>
    </xf>
    <xf numFmtId="166" fontId="2" fillId="2" borderId="1" xfId="0" applyNumberFormat="1" applyFont="1" applyFill="1" applyBorder="1" applyAlignment="1">
      <alignment horizontal="center" vertical="center"/>
    </xf>
    <xf numFmtId="166" fontId="3" fillId="2" borderId="1" xfId="0" applyNumberFormat="1" applyFont="1" applyFill="1" applyBorder="1" applyAlignment="1">
      <alignment horizontal="center" vertical="center"/>
    </xf>
    <xf numFmtId="164" fontId="2" fillId="2" borderId="1"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0" fontId="5" fillId="2" borderId="1" xfId="0" applyFont="1" applyFill="1" applyBorder="1" applyAlignment="1">
      <alignment horizontal="center" vertical="center"/>
    </xf>
    <xf numFmtId="165"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top" wrapText="1"/>
    </xf>
    <xf numFmtId="0" fontId="11" fillId="0" borderId="1" xfId="0" applyFont="1" applyFill="1" applyBorder="1" applyAlignment="1">
      <alignment horizontal="center" vertical="top"/>
    </xf>
    <xf numFmtId="164" fontId="2" fillId="0" borderId="1" xfId="0" applyNumberFormat="1" applyFont="1" applyFill="1" applyBorder="1" applyAlignment="1">
      <alignment horizontal="center" vertical="top"/>
    </xf>
    <xf numFmtId="167" fontId="2" fillId="0" borderId="0" xfId="0" applyNumberFormat="1" applyFont="1" applyFill="1"/>
    <xf numFmtId="0" fontId="2" fillId="2" borderId="1" xfId="0"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1" xfId="0" applyNumberFormat="1" applyFont="1" applyFill="1" applyBorder="1" applyAlignment="1">
      <alignment horizontal="center" vertical="center" wrapText="1"/>
    </xf>
    <xf numFmtId="0" fontId="2" fillId="3" borderId="0" xfId="0" applyFont="1" applyFill="1"/>
    <xf numFmtId="164" fontId="2" fillId="0" borderId="1" xfId="0" applyNumberFormat="1" applyFont="1" applyFill="1" applyBorder="1" applyAlignment="1">
      <alignment horizontal="center"/>
    </xf>
    <xf numFmtId="0" fontId="2" fillId="2" borderId="0" xfId="0" applyFont="1" applyFill="1" applyAlignment="1"/>
    <xf numFmtId="0" fontId="2" fillId="2" borderId="0" xfId="0" applyFont="1" applyFill="1"/>
    <xf numFmtId="0" fontId="3" fillId="0" borderId="0" xfId="0" applyFont="1" applyFill="1" applyBorder="1" applyAlignment="1">
      <alignment horizontal="center" vertical="top"/>
    </xf>
    <xf numFmtId="0" fontId="3" fillId="0" borderId="1" xfId="0" applyFont="1" applyFill="1" applyBorder="1" applyAlignment="1">
      <alignment horizontal="center" vertical="center"/>
    </xf>
    <xf numFmtId="0" fontId="3"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9" fillId="0" borderId="0" xfId="0" applyFont="1"/>
    <xf numFmtId="0" fontId="3" fillId="0" borderId="6" xfId="0" applyFont="1" applyFill="1" applyBorder="1"/>
    <xf numFmtId="0" fontId="2" fillId="0" borderId="7" xfId="0" applyFont="1" applyFill="1" applyBorder="1"/>
    <xf numFmtId="0" fontId="2" fillId="0" borderId="9" xfId="0" applyFont="1" applyFill="1" applyBorder="1"/>
    <xf numFmtId="164" fontId="12" fillId="0" borderId="0" xfId="0" applyNumberFormat="1" applyFont="1" applyBorder="1" applyAlignment="1">
      <alignment horizontal="center"/>
    </xf>
    <xf numFmtId="164" fontId="2" fillId="0" borderId="1" xfId="0" applyNumberFormat="1" applyFont="1" applyFill="1" applyBorder="1" applyAlignment="1">
      <alignment horizontal="center" vertical="center"/>
    </xf>
    <xf numFmtId="164" fontId="2" fillId="0" borderId="0" xfId="0" applyNumberFormat="1" applyFont="1" applyFill="1" applyBorder="1" applyAlignment="1">
      <alignment horizontal="center" vertical="center"/>
    </xf>
    <xf numFmtId="164" fontId="2" fillId="0" borderId="0" xfId="0" applyNumberFormat="1" applyFont="1" applyFill="1" applyBorder="1"/>
    <xf numFmtId="164" fontId="2" fillId="0" borderId="1" xfId="0" applyNumberFormat="1" applyFont="1" applyFill="1" applyBorder="1"/>
    <xf numFmtId="0" fontId="3" fillId="0" borderId="1" xfId="0" applyFont="1" applyFill="1" applyBorder="1" applyAlignment="1">
      <alignment horizontal="center" vertical="center" wrapText="1"/>
    </xf>
    <xf numFmtId="0" fontId="2" fillId="0" borderId="1" xfId="0" applyFont="1" applyFill="1" applyBorder="1" applyAlignment="1">
      <alignment vertical="top"/>
    </xf>
    <xf numFmtId="0" fontId="3" fillId="0" borderId="1" xfId="0" applyFont="1" applyFill="1" applyBorder="1" applyAlignment="1">
      <alignment horizontal="center" vertical="top"/>
    </xf>
    <xf numFmtId="0" fontId="2" fillId="0" borderId="1" xfId="0" applyFont="1" applyFill="1" applyBorder="1" applyAlignment="1">
      <alignment horizontal="center" vertical="top"/>
    </xf>
    <xf numFmtId="0" fontId="2" fillId="0" borderId="1" xfId="0" applyFont="1" applyFill="1" applyBorder="1" applyAlignment="1">
      <alignment horizontal="center" vertical="center"/>
    </xf>
    <xf numFmtId="0" fontId="3" fillId="0" borderId="0" xfId="0" applyFont="1" applyFill="1" applyBorder="1" applyAlignment="1"/>
    <xf numFmtId="0" fontId="0" fillId="0" borderId="0" xfId="0" applyAlignment="1"/>
    <xf numFmtId="0" fontId="2" fillId="0" borderId="0" xfId="0" applyFont="1" applyFill="1" applyBorder="1" applyAlignment="1">
      <alignment wrapText="1"/>
    </xf>
    <xf numFmtId="164" fontId="2" fillId="0" borderId="4" xfId="0" applyNumberFormat="1" applyFont="1" applyFill="1" applyBorder="1" applyAlignment="1">
      <alignment horizontal="center" vertical="top" wrapText="1"/>
    </xf>
    <xf numFmtId="164" fontId="2" fillId="0" borderId="1" xfId="0" applyNumberFormat="1" applyFont="1" applyFill="1" applyBorder="1" applyAlignment="1">
      <alignment horizontal="center" vertical="top" wrapText="1"/>
    </xf>
    <xf numFmtId="0" fontId="2" fillId="0" borderId="0" xfId="0" applyFont="1" applyFill="1" applyBorder="1" applyAlignment="1">
      <alignment wrapText="1"/>
    </xf>
    <xf numFmtId="0" fontId="2" fillId="0" borderId="1" xfId="0" applyFont="1" applyFill="1" applyBorder="1" applyAlignment="1">
      <alignment horizontal="center" vertical="top"/>
    </xf>
    <xf numFmtId="164" fontId="2" fillId="0" borderId="4" xfId="0" applyNumberFormat="1" applyFont="1" applyFill="1" applyBorder="1" applyAlignment="1">
      <alignment horizontal="center" vertical="top" wrapText="1"/>
    </xf>
    <xf numFmtId="0" fontId="3" fillId="0" borderId="0" xfId="0" applyFont="1" applyFill="1" applyBorder="1" applyAlignment="1"/>
    <xf numFmtId="0" fontId="0" fillId="0" borderId="0" xfId="0" applyAlignment="1"/>
    <xf numFmtId="0" fontId="2" fillId="0" borderId="1" xfId="0" applyFont="1" applyFill="1" applyBorder="1" applyAlignment="1">
      <alignment horizontal="center" vertical="center"/>
    </xf>
    <xf numFmtId="0" fontId="2" fillId="0" borderId="1" xfId="0" applyFont="1" applyFill="1" applyBorder="1" applyAlignment="1">
      <alignment vertical="top"/>
    </xf>
    <xf numFmtId="0" fontId="3" fillId="0" borderId="1" xfId="0" applyFont="1" applyFill="1" applyBorder="1" applyAlignment="1">
      <alignment horizontal="center" vertical="top"/>
    </xf>
    <xf numFmtId="0" fontId="3" fillId="0" borderId="1" xfId="0" applyFont="1" applyFill="1" applyBorder="1" applyAlignment="1">
      <alignment horizontal="center" vertical="center" wrapText="1"/>
    </xf>
    <xf numFmtId="0" fontId="16" fillId="0" borderId="1" xfId="0" applyFont="1" applyFill="1" applyBorder="1" applyAlignment="1">
      <alignment horizontal="center" vertical="top" wrapText="1"/>
    </xf>
    <xf numFmtId="0" fontId="2" fillId="0" borderId="1" xfId="0" applyFont="1" applyFill="1" applyBorder="1" applyAlignment="1">
      <alignment horizontal="center" vertical="center" wrapText="1"/>
    </xf>
    <xf numFmtId="0" fontId="0" fillId="0" borderId="1" xfId="0" applyBorder="1" applyAlignment="1">
      <alignment horizontal="center" vertical="center"/>
    </xf>
    <xf numFmtId="0" fontId="12" fillId="0" borderId="0" xfId="0" applyFont="1" applyBorder="1" applyAlignment="1">
      <alignment horizontal="right"/>
    </xf>
    <xf numFmtId="0" fontId="2" fillId="0" borderId="0" xfId="0" applyFont="1" applyFill="1" applyBorder="1" applyAlignment="1">
      <alignment wrapText="1"/>
    </xf>
    <xf numFmtId="0" fontId="2" fillId="0" borderId="0" xfId="0" applyFont="1" applyFill="1" applyBorder="1" applyAlignment="1"/>
    <xf numFmtId="0" fontId="2" fillId="0" borderId="1" xfId="0"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14" xfId="0" applyNumberFormat="1" applyFont="1" applyFill="1" applyBorder="1" applyAlignment="1">
      <alignment horizontal="center" vertical="top" wrapText="1"/>
    </xf>
    <xf numFmtId="164" fontId="2" fillId="0" borderId="15" xfId="0" applyNumberFormat="1" applyFont="1" applyFill="1" applyBorder="1" applyAlignment="1">
      <alignment horizontal="center" vertical="top" wrapText="1"/>
    </xf>
    <xf numFmtId="0" fontId="2" fillId="2" borderId="4"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6" xfId="0" applyFont="1" applyFill="1" applyBorder="1" applyAlignment="1">
      <alignment horizontal="center" vertical="top" wrapText="1"/>
    </xf>
    <xf numFmtId="0" fontId="2" fillId="0" borderId="7"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9" xfId="0" applyFont="1" applyFill="1" applyBorder="1" applyAlignment="1">
      <alignment horizontal="center" vertical="top" wrapText="1"/>
    </xf>
    <xf numFmtId="0" fontId="2" fillId="0" borderId="0"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0" borderId="11" xfId="0" applyFont="1" applyFill="1" applyBorder="1" applyAlignment="1">
      <alignment horizontal="center" vertical="top" wrapText="1"/>
    </xf>
    <xf numFmtId="0" fontId="2" fillId="0" borderId="12" xfId="0" applyFont="1" applyFill="1" applyBorder="1" applyAlignment="1">
      <alignment horizontal="center" vertical="top" wrapText="1"/>
    </xf>
    <xf numFmtId="0" fontId="2" fillId="0" borderId="13" xfId="0" applyFont="1" applyFill="1" applyBorder="1" applyAlignment="1">
      <alignment horizontal="center" vertical="top" wrapText="1"/>
    </xf>
    <xf numFmtId="0" fontId="2" fillId="0" borderId="6" xfId="0" applyFont="1" applyFill="1" applyBorder="1" applyAlignment="1">
      <alignment horizontal="center" vertical="top"/>
    </xf>
    <xf numFmtId="0" fontId="2" fillId="0" borderId="8" xfId="0" applyFont="1" applyFill="1" applyBorder="1" applyAlignment="1">
      <alignment horizontal="center" vertical="top"/>
    </xf>
    <xf numFmtId="0" fontId="2" fillId="0" borderId="9" xfId="0" applyFont="1" applyFill="1" applyBorder="1" applyAlignment="1">
      <alignment horizontal="center" vertical="top"/>
    </xf>
    <xf numFmtId="0" fontId="2" fillId="0" borderId="10" xfId="0" applyFont="1" applyFill="1" applyBorder="1" applyAlignment="1">
      <alignment horizontal="center" vertical="top"/>
    </xf>
    <xf numFmtId="0" fontId="2" fillId="0" borderId="11" xfId="0" applyFont="1" applyFill="1" applyBorder="1" applyAlignment="1">
      <alignment horizontal="center" vertical="top"/>
    </xf>
    <xf numFmtId="0" fontId="2" fillId="0" borderId="13" xfId="0" applyFont="1" applyFill="1" applyBorder="1" applyAlignment="1">
      <alignment horizontal="center" vertical="top"/>
    </xf>
    <xf numFmtId="0" fontId="2" fillId="0" borderId="6" xfId="0" applyFont="1"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xf numFmtId="0" fontId="0" fillId="0" borderId="9" xfId="0" applyFill="1" applyBorder="1" applyAlignment="1">
      <alignment horizontal="left" vertical="top" wrapText="1"/>
    </xf>
    <xf numFmtId="0" fontId="0" fillId="0" borderId="0" xfId="0" applyFill="1" applyAlignment="1">
      <alignment horizontal="left" vertical="top" wrapText="1"/>
    </xf>
    <xf numFmtId="0" fontId="0" fillId="0" borderId="10" xfId="0" applyFill="1" applyBorder="1" applyAlignment="1">
      <alignment horizontal="left" vertical="top" wrapText="1"/>
    </xf>
    <xf numFmtId="0" fontId="2" fillId="0" borderId="2" xfId="0" applyFont="1" applyFill="1" applyBorder="1" applyAlignment="1">
      <alignment horizontal="center" vertical="top" wrapText="1"/>
    </xf>
    <xf numFmtId="0" fontId="0" fillId="0" borderId="3" xfId="0" applyFont="1" applyBorder="1" applyAlignment="1">
      <alignment horizontal="center" vertical="top" wrapText="1"/>
    </xf>
    <xf numFmtId="0" fontId="0" fillId="0" borderId="5" xfId="0" applyFont="1" applyBorder="1" applyAlignment="1">
      <alignment horizontal="center" vertical="top" wrapText="1"/>
    </xf>
    <xf numFmtId="0" fontId="2" fillId="0" borderId="1" xfId="0" applyFont="1" applyFill="1" applyBorder="1" applyAlignment="1">
      <alignment horizontal="center" vertical="top" wrapText="1"/>
    </xf>
    <xf numFmtId="9" fontId="2" fillId="0" borderId="1" xfId="0" applyNumberFormat="1" applyFont="1" applyFill="1" applyBorder="1" applyAlignment="1">
      <alignment horizontal="center" vertical="center" wrapText="1"/>
    </xf>
    <xf numFmtId="9" fontId="2" fillId="0" borderId="2" xfId="0" applyNumberFormat="1" applyFont="1" applyFill="1" applyBorder="1" applyAlignment="1">
      <alignment horizontal="center" vertical="top" wrapText="1"/>
    </xf>
    <xf numFmtId="0" fontId="3" fillId="0" borderId="0" xfId="0" applyFont="1" applyFill="1" applyBorder="1" applyAlignment="1"/>
    <xf numFmtId="0" fontId="0" fillId="0" borderId="0" xfId="0" applyAlignment="1"/>
    <xf numFmtId="0" fontId="0" fillId="0" borderId="3" xfId="0" applyBorder="1" applyAlignment="1">
      <alignment horizontal="center" vertical="top" wrapText="1"/>
    </xf>
    <xf numFmtId="0" fontId="0" fillId="0" borderId="5" xfId="0" applyBorder="1" applyAlignment="1">
      <alignment horizontal="center" vertical="top" wrapText="1"/>
    </xf>
    <xf numFmtId="0" fontId="2" fillId="0" borderId="3" xfId="0" applyFont="1" applyFill="1" applyBorder="1" applyAlignment="1">
      <alignment horizontal="center" vertical="top" wrapText="1"/>
    </xf>
    <xf numFmtId="0" fontId="2" fillId="0" borderId="5" xfId="0" applyFont="1" applyFill="1" applyBorder="1" applyAlignment="1">
      <alignment horizontal="center" vertical="top" wrapText="1"/>
    </xf>
    <xf numFmtId="0" fontId="2" fillId="0" borderId="1" xfId="0" applyFont="1" applyFill="1" applyBorder="1" applyAlignment="1">
      <alignment horizontal="center" vertical="center"/>
    </xf>
    <xf numFmtId="0" fontId="2" fillId="0" borderId="2" xfId="0" applyFont="1" applyFill="1" applyBorder="1" applyAlignment="1">
      <alignment horizontal="left" wrapText="1"/>
    </xf>
    <xf numFmtId="0" fontId="2" fillId="0" borderId="3" xfId="0" applyFont="1" applyFill="1" applyBorder="1" applyAlignment="1">
      <alignment horizontal="left" wrapText="1"/>
    </xf>
    <xf numFmtId="0" fontId="2" fillId="3" borderId="9" xfId="0" applyFont="1" applyFill="1" applyBorder="1" applyAlignment="1">
      <alignment horizontal="left" vertical="top" wrapText="1"/>
    </xf>
    <xf numFmtId="0" fontId="2" fillId="3" borderId="0" xfId="0" applyFont="1" applyFill="1" applyBorder="1" applyAlignment="1">
      <alignment horizontal="left" vertical="top" wrapText="1"/>
    </xf>
    <xf numFmtId="0" fontId="2" fillId="3" borderId="10" xfId="0" applyFont="1" applyFill="1" applyBorder="1" applyAlignment="1">
      <alignment horizontal="left" vertical="top" wrapText="1"/>
    </xf>
    <xf numFmtId="0" fontId="2" fillId="3" borderId="11" xfId="0" applyFont="1" applyFill="1" applyBorder="1" applyAlignment="1">
      <alignment horizontal="left" vertical="top" wrapText="1"/>
    </xf>
    <xf numFmtId="0" fontId="2" fillId="3" borderId="12" xfId="0" applyFont="1" applyFill="1" applyBorder="1" applyAlignment="1">
      <alignment horizontal="left" vertical="top" wrapText="1"/>
    </xf>
    <xf numFmtId="0" fontId="2" fillId="3" borderId="13" xfId="0" applyFont="1" applyFill="1" applyBorder="1" applyAlignment="1">
      <alignment horizontal="left" vertical="top" wrapText="1"/>
    </xf>
    <xf numFmtId="0" fontId="2" fillId="0" borderId="2" xfId="0" applyFont="1" applyFill="1" applyBorder="1" applyAlignment="1">
      <alignment horizontal="center" vertical="top"/>
    </xf>
    <xf numFmtId="0" fontId="0" fillId="0" borderId="5" xfId="0" applyBorder="1" applyAlignment="1">
      <alignment horizontal="center" vertical="top"/>
    </xf>
    <xf numFmtId="0" fontId="2" fillId="0" borderId="2" xfId="0" applyFont="1" applyFill="1" applyBorder="1" applyAlignment="1">
      <alignment horizontal="left" vertical="top" wrapText="1"/>
    </xf>
    <xf numFmtId="0" fontId="8" fillId="0" borderId="3" xfId="0" applyFont="1" applyFill="1" applyBorder="1" applyAlignment="1">
      <alignment horizontal="left" vertical="top" wrapText="1"/>
    </xf>
    <xf numFmtId="0" fontId="8" fillId="0" borderId="5"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2" borderId="7"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10" xfId="0" applyFont="1" applyFill="1" applyBorder="1" applyAlignment="1">
      <alignment horizontal="left" vertical="top" wrapText="1"/>
    </xf>
    <xf numFmtId="0" fontId="2" fillId="0" borderId="5" xfId="0" applyFont="1" applyFill="1" applyBorder="1" applyAlignment="1">
      <alignment horizontal="left" wrapText="1"/>
    </xf>
    <xf numFmtId="0" fontId="2" fillId="0" borderId="1" xfId="0" applyFont="1" applyFill="1" applyBorder="1" applyAlignment="1">
      <alignment vertical="top"/>
    </xf>
    <xf numFmtId="2" fontId="2" fillId="2" borderId="1" xfId="0" applyNumberFormat="1" applyFont="1" applyFill="1" applyBorder="1" applyAlignment="1">
      <alignment vertical="top" wrapText="1"/>
    </xf>
    <xf numFmtId="0" fontId="3" fillId="0" borderId="1" xfId="0" applyFont="1" applyFill="1" applyBorder="1" applyAlignment="1">
      <alignment horizontal="center" vertical="top"/>
    </xf>
    <xf numFmtId="0" fontId="3" fillId="0" borderId="2" xfId="0" applyFont="1" applyFill="1" applyBorder="1" applyAlignment="1">
      <alignment horizontal="center" vertical="top"/>
    </xf>
    <xf numFmtId="0" fontId="3" fillId="0" borderId="3" xfId="0" applyFont="1" applyFill="1" applyBorder="1" applyAlignment="1">
      <alignment horizontal="center" vertical="top"/>
    </xf>
    <xf numFmtId="0" fontId="3" fillId="0" borderId="5" xfId="0" applyFont="1" applyFill="1" applyBorder="1" applyAlignment="1">
      <alignment horizontal="center" vertical="top"/>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2" fillId="0" borderId="2" xfId="0" applyFont="1" applyFill="1" applyBorder="1" applyAlignment="1">
      <alignment vertical="top"/>
    </xf>
    <xf numFmtId="0" fontId="2" fillId="0" borderId="3" xfId="0" applyFont="1" applyFill="1" applyBorder="1" applyAlignment="1">
      <alignment vertical="top"/>
    </xf>
    <xf numFmtId="0" fontId="2" fillId="0" borderId="5" xfId="0" applyFont="1" applyFill="1" applyBorder="1" applyAlignment="1">
      <alignment vertical="top"/>
    </xf>
    <xf numFmtId="0" fontId="2" fillId="0" borderId="2" xfId="0" applyFont="1" applyFill="1" applyBorder="1" applyAlignment="1">
      <alignment vertical="top" wrapText="1"/>
    </xf>
    <xf numFmtId="0" fontId="2" fillId="0" borderId="3" xfId="0" applyFont="1" applyFill="1" applyBorder="1" applyAlignment="1">
      <alignment vertical="top" wrapText="1"/>
    </xf>
    <xf numFmtId="0" fontId="2" fillId="0" borderId="5" xfId="0" applyFont="1" applyFill="1" applyBorder="1" applyAlignment="1">
      <alignment vertical="top" wrapText="1"/>
    </xf>
    <xf numFmtId="0" fontId="2" fillId="0" borderId="4" xfId="0" applyFont="1" applyFill="1" applyBorder="1" applyAlignment="1">
      <alignment vertical="top" wrapText="1"/>
    </xf>
    <xf numFmtId="0" fontId="2" fillId="0" borderId="4" xfId="0" applyFont="1" applyFill="1" applyBorder="1" applyAlignment="1">
      <alignment vertical="top"/>
    </xf>
    <xf numFmtId="0" fontId="2" fillId="2" borderId="1" xfId="0" applyFont="1" applyFill="1" applyBorder="1" applyAlignment="1">
      <alignment vertical="top" wrapText="1"/>
    </xf>
    <xf numFmtId="0" fontId="2" fillId="0" borderId="2" xfId="0" applyFont="1" applyFill="1" applyBorder="1" applyAlignment="1">
      <alignment horizontal="left" vertical="top"/>
    </xf>
    <xf numFmtId="0" fontId="2" fillId="0" borderId="3" xfId="0" applyFont="1" applyFill="1" applyBorder="1" applyAlignment="1">
      <alignment horizontal="left" vertical="top"/>
    </xf>
    <xf numFmtId="0" fontId="2" fillId="0" borderId="5" xfId="0" applyFont="1" applyFill="1" applyBorder="1" applyAlignment="1">
      <alignment horizontal="left" vertical="top"/>
    </xf>
    <xf numFmtId="0" fontId="2" fillId="2" borderId="0" xfId="0" applyFont="1" applyFill="1" applyBorder="1" applyAlignment="1">
      <alignment horizontal="right"/>
    </xf>
    <xf numFmtId="0" fontId="0" fillId="2" borderId="0" xfId="0" applyFill="1" applyBorder="1" applyAlignment="1">
      <alignment horizontal="right"/>
    </xf>
    <xf numFmtId="0" fontId="2" fillId="0" borderId="3" xfId="0" applyFont="1" applyFill="1" applyBorder="1" applyAlignment="1">
      <alignment horizontal="left" vertical="top" wrapText="1"/>
    </xf>
    <xf numFmtId="0" fontId="2" fillId="0" borderId="5" xfId="0" applyFont="1" applyFill="1" applyBorder="1" applyAlignment="1">
      <alignment horizontal="left" vertical="top" wrapText="1"/>
    </xf>
    <xf numFmtId="0" fontId="2" fillId="0" borderId="3" xfId="0" applyFont="1" applyFill="1" applyBorder="1" applyAlignment="1">
      <alignment horizontal="center" vertical="top"/>
    </xf>
    <xf numFmtId="0" fontId="2" fillId="0" borderId="5" xfId="0" applyFont="1" applyFill="1" applyBorder="1" applyAlignment="1">
      <alignment horizontal="center" vertical="top"/>
    </xf>
    <xf numFmtId="0" fontId="2" fillId="0" borderId="4" xfId="0" applyFont="1" applyFill="1" applyBorder="1" applyAlignment="1">
      <alignment horizontal="left"/>
    </xf>
    <xf numFmtId="0" fontId="3" fillId="0"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2" xfId="0" applyFont="1" applyFill="1" applyBorder="1" applyAlignment="1">
      <alignment horizontal="right"/>
    </xf>
    <xf numFmtId="0" fontId="0" fillId="2" borderId="3" xfId="0" applyFill="1" applyBorder="1" applyAlignment="1">
      <alignment horizontal="right"/>
    </xf>
    <xf numFmtId="0" fontId="0" fillId="2" borderId="5" xfId="0" applyFill="1" applyBorder="1" applyAlignment="1">
      <alignment horizontal="right"/>
    </xf>
    <xf numFmtId="0" fontId="2" fillId="2" borderId="1" xfId="0" applyFont="1" applyFill="1" applyBorder="1" applyAlignment="1">
      <alignment horizontal="right"/>
    </xf>
    <xf numFmtId="0" fontId="0" fillId="2" borderId="1" xfId="0" applyFill="1" applyBorder="1" applyAlignment="1">
      <alignment horizontal="right"/>
    </xf>
    <xf numFmtId="0" fontId="10" fillId="0" borderId="0" xfId="0" applyFont="1" applyFill="1" applyAlignment="1">
      <alignment horizontal="right"/>
    </xf>
    <xf numFmtId="0" fontId="4" fillId="0" borderId="0" xfId="0" applyFont="1" applyFill="1" applyAlignment="1">
      <alignment horizontal="center" vertical="center" wrapText="1"/>
    </xf>
    <xf numFmtId="0" fontId="4" fillId="0" borderId="0" xfId="0" applyFont="1" applyFill="1" applyBorder="1" applyAlignment="1">
      <alignment horizontal="center" vertical="center" wrapText="1"/>
    </xf>
    <xf numFmtId="0" fontId="3" fillId="0" borderId="2" xfId="0" applyFont="1" applyFill="1" applyBorder="1" applyAlignment="1">
      <alignment horizontal="center" vertical="top" wrapText="1"/>
    </xf>
    <xf numFmtId="0" fontId="3" fillId="0" borderId="0" xfId="0" applyFont="1" applyFill="1" applyBorder="1" applyAlignment="1">
      <alignment horizontal="center" wrapText="1"/>
    </xf>
    <xf numFmtId="0" fontId="3" fillId="0" borderId="0" xfId="0" applyFont="1" applyFill="1" applyBorder="1" applyAlignment="1">
      <alignment horizontal="center"/>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top" wrapText="1"/>
    </xf>
    <xf numFmtId="0" fontId="18" fillId="0" borderId="2" xfId="0" applyFont="1" applyFill="1" applyBorder="1" applyAlignment="1">
      <alignment horizontal="left" wrapText="1"/>
    </xf>
    <xf numFmtId="0" fontId="18" fillId="0" borderId="3" xfId="0" applyFont="1" applyFill="1" applyBorder="1" applyAlignment="1">
      <alignment horizontal="center" vertical="top" wrapText="1"/>
    </xf>
    <xf numFmtId="0" fontId="18" fillId="0" borderId="2" xfId="0" applyFont="1" applyFill="1" applyBorder="1" applyAlignment="1">
      <alignment horizontal="left" vertical="top" wrapText="1"/>
    </xf>
    <xf numFmtId="0" fontId="19" fillId="2" borderId="6" xfId="0" applyFont="1" applyFill="1" applyBorder="1" applyAlignment="1">
      <alignment horizontal="center" vertical="center" wrapText="1"/>
    </xf>
    <xf numFmtId="0" fontId="18" fillId="0" borderId="6" xfId="0" applyFont="1" applyFill="1" applyBorder="1" applyAlignment="1">
      <alignment horizontal="left" vertical="top" wrapText="1"/>
    </xf>
    <xf numFmtId="2" fontId="18" fillId="2" borderId="1" xfId="0" applyNumberFormat="1" applyFont="1" applyFill="1" applyBorder="1" applyAlignment="1">
      <alignment vertical="top" wrapText="1"/>
    </xf>
    <xf numFmtId="0" fontId="18" fillId="2" borderId="1" xfId="0" applyFont="1" applyFill="1" applyBorder="1" applyAlignment="1">
      <alignment vertical="top" wrapText="1"/>
    </xf>
    <xf numFmtId="0" fontId="18" fillId="0" borderId="2" xfId="0" applyFont="1" applyFill="1" applyBorder="1" applyAlignment="1">
      <alignmen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45720</xdr:colOff>
      <xdr:row>41</xdr:row>
      <xdr:rowOff>137160</xdr:rowOff>
    </xdr:from>
    <xdr:to>
      <xdr:col>5</xdr:col>
      <xdr:colOff>510540</xdr:colOff>
      <xdr:row>43</xdr:row>
      <xdr:rowOff>38100</xdr:rowOff>
    </xdr:to>
    <xdr:pic>
      <xdr:nvPicPr>
        <xdr:cNvPr id="2" name="Рисунок 5"/>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45720" y="13796010"/>
          <a:ext cx="4834890" cy="281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106680</xdr:colOff>
      <xdr:row>75</xdr:row>
      <xdr:rowOff>76200</xdr:rowOff>
    </xdr:from>
    <xdr:to>
      <xdr:col>1</xdr:col>
      <xdr:colOff>0</xdr:colOff>
      <xdr:row>75</xdr:row>
      <xdr:rowOff>76200</xdr:rowOff>
    </xdr:to>
    <xdr:pic>
      <xdr:nvPicPr>
        <xdr:cNvPr id="3" name="Рисунок 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106680" y="22376130"/>
          <a:ext cx="98234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15</xdr:row>
      <xdr:rowOff>0</xdr:rowOff>
    </xdr:from>
    <xdr:to>
      <xdr:col>6</xdr:col>
      <xdr:colOff>373380</xdr:colOff>
      <xdr:row>15</xdr:row>
      <xdr:rowOff>373380</xdr:rowOff>
    </xdr:to>
    <xdr:pic>
      <xdr:nvPicPr>
        <xdr:cNvPr id="5" name="Рисунок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0" y="4737735"/>
          <a:ext cx="6188075" cy="37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30480</xdr:colOff>
      <xdr:row>17</xdr:row>
      <xdr:rowOff>297180</xdr:rowOff>
    </xdr:from>
    <xdr:to>
      <xdr:col>4</xdr:col>
      <xdr:colOff>548640</xdr:colOff>
      <xdr:row>17</xdr:row>
      <xdr:rowOff>784860</xdr:rowOff>
    </xdr:to>
    <xdr:pic>
      <xdr:nvPicPr>
        <xdr:cNvPr id="6" name="Рисунок 1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a:xfrm>
          <a:off x="3593465" y="5669280"/>
          <a:ext cx="51816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45720</xdr:colOff>
      <xdr:row>41</xdr:row>
      <xdr:rowOff>137160</xdr:rowOff>
    </xdr:from>
    <xdr:to>
      <xdr:col>5</xdr:col>
      <xdr:colOff>510540</xdr:colOff>
      <xdr:row>43</xdr:row>
      <xdr:rowOff>38100</xdr:rowOff>
    </xdr:to>
    <xdr:pic>
      <xdr:nvPicPr>
        <xdr:cNvPr id="2" name="Рисунок 5"/>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45720" y="13586460"/>
          <a:ext cx="49606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53340</xdr:colOff>
      <xdr:row>76</xdr:row>
      <xdr:rowOff>91440</xdr:rowOff>
    </xdr:from>
    <xdr:to>
      <xdr:col>7</xdr:col>
      <xdr:colOff>152400</xdr:colOff>
      <xdr:row>76</xdr:row>
      <xdr:rowOff>91440</xdr:rowOff>
    </xdr:to>
    <xdr:pic>
      <xdr:nvPicPr>
        <xdr:cNvPr id="3" name="Рисунок 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6035040" y="22273260"/>
          <a:ext cx="1013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15</xdr:row>
      <xdr:rowOff>0</xdr:rowOff>
    </xdr:from>
    <xdr:to>
      <xdr:col>6</xdr:col>
      <xdr:colOff>373380</xdr:colOff>
      <xdr:row>15</xdr:row>
      <xdr:rowOff>373380</xdr:rowOff>
    </xdr:to>
    <xdr:pic>
      <xdr:nvPicPr>
        <xdr:cNvPr id="4" name="Рисунок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0" y="4579620"/>
          <a:ext cx="6355080" cy="37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30480</xdr:colOff>
      <xdr:row>17</xdr:row>
      <xdr:rowOff>297180</xdr:rowOff>
    </xdr:from>
    <xdr:to>
      <xdr:col>4</xdr:col>
      <xdr:colOff>548640</xdr:colOff>
      <xdr:row>17</xdr:row>
      <xdr:rowOff>784860</xdr:rowOff>
    </xdr:to>
    <xdr:pic>
      <xdr:nvPicPr>
        <xdr:cNvPr id="5" name="Рисунок 1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a:xfrm>
          <a:off x="3695700" y="5501640"/>
          <a:ext cx="51816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45720</xdr:colOff>
      <xdr:row>41</xdr:row>
      <xdr:rowOff>137160</xdr:rowOff>
    </xdr:from>
    <xdr:to>
      <xdr:col>5</xdr:col>
      <xdr:colOff>510540</xdr:colOff>
      <xdr:row>43</xdr:row>
      <xdr:rowOff>38100</xdr:rowOff>
    </xdr:to>
    <xdr:pic>
      <xdr:nvPicPr>
        <xdr:cNvPr id="2" name="Рисунок 5"/>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45720" y="13586460"/>
          <a:ext cx="496062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106680</xdr:colOff>
      <xdr:row>75</xdr:row>
      <xdr:rowOff>76200</xdr:rowOff>
    </xdr:from>
    <xdr:to>
      <xdr:col>1</xdr:col>
      <xdr:colOff>0</xdr:colOff>
      <xdr:row>75</xdr:row>
      <xdr:rowOff>0</xdr:rowOff>
    </xdr:to>
    <xdr:pic>
      <xdr:nvPicPr>
        <xdr:cNvPr id="3" name="Рисунок 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106680" y="22082760"/>
          <a:ext cx="101346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15</xdr:row>
      <xdr:rowOff>0</xdr:rowOff>
    </xdr:from>
    <xdr:to>
      <xdr:col>6</xdr:col>
      <xdr:colOff>373380</xdr:colOff>
      <xdr:row>15</xdr:row>
      <xdr:rowOff>373380</xdr:rowOff>
    </xdr:to>
    <xdr:pic>
      <xdr:nvPicPr>
        <xdr:cNvPr id="4" name="Рисунок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0" y="4579620"/>
          <a:ext cx="6355080" cy="37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30480</xdr:colOff>
      <xdr:row>17</xdr:row>
      <xdr:rowOff>297180</xdr:rowOff>
    </xdr:from>
    <xdr:to>
      <xdr:col>4</xdr:col>
      <xdr:colOff>548640</xdr:colOff>
      <xdr:row>17</xdr:row>
      <xdr:rowOff>784860</xdr:rowOff>
    </xdr:to>
    <xdr:pic>
      <xdr:nvPicPr>
        <xdr:cNvPr id="5" name="Рисунок 1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a:xfrm>
          <a:off x="3695700" y="5501640"/>
          <a:ext cx="518160" cy="487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5"/>
  <sheetViews>
    <sheetView topLeftCell="A25" workbookViewId="0">
      <selection activeCell="G69" sqref="G69:I69"/>
    </sheetView>
  </sheetViews>
  <sheetFormatPr defaultColWidth="9.109375" defaultRowHeight="13.8"/>
  <cols>
    <col min="1" max="1" width="16.33203125" style="8" customWidth="1"/>
    <col min="2" max="2" width="9.109375" style="8"/>
    <col min="3" max="3" width="15.6640625" style="8" customWidth="1"/>
    <col min="4" max="4" width="12.33203125" style="8" customWidth="1"/>
    <col min="5" max="5" width="12.109375" style="8" customWidth="1"/>
    <col min="6" max="6" width="21.6640625" style="8" customWidth="1"/>
    <col min="7" max="7" width="13.33203125" style="8" customWidth="1"/>
    <col min="8" max="8" width="18.44140625" style="8" customWidth="1"/>
    <col min="9" max="9" width="10.6640625" style="8" customWidth="1"/>
    <col min="10" max="10" width="19.44140625" style="8" customWidth="1"/>
    <col min="11" max="11" width="14.109375" style="8" customWidth="1"/>
    <col min="12" max="12" width="12.44140625" style="8" customWidth="1"/>
    <col min="13" max="16384" width="9.109375" style="8"/>
  </cols>
  <sheetData>
    <row r="1" spans="1:10" ht="15.6">
      <c r="I1" s="190" t="s">
        <v>0</v>
      </c>
      <c r="J1" s="190"/>
    </row>
    <row r="2" spans="1:10" ht="15.6">
      <c r="I2" s="190" t="s">
        <v>1</v>
      </c>
      <c r="J2" s="190"/>
    </row>
    <row r="3" spans="1:10" ht="15.6">
      <c r="I3" s="190" t="s">
        <v>2</v>
      </c>
      <c r="J3" s="190"/>
    </row>
    <row r="4" spans="1:10" ht="15.6">
      <c r="I4" s="190" t="s">
        <v>120</v>
      </c>
      <c r="J4" s="190"/>
    </row>
    <row r="5" spans="1:10" ht="15.6">
      <c r="I5" s="190" t="s">
        <v>121</v>
      </c>
      <c r="J5" s="190"/>
    </row>
    <row r="6" spans="1:10" ht="15.6">
      <c r="I6" s="190" t="s">
        <v>126</v>
      </c>
      <c r="J6" s="190"/>
    </row>
    <row r="7" spans="1:10">
      <c r="D7" s="9" t="s">
        <v>3</v>
      </c>
    </row>
    <row r="8" spans="1:10" s="1" customFormat="1" ht="43.2" customHeight="1">
      <c r="A8" s="191" t="s">
        <v>122</v>
      </c>
      <c r="B8" s="191"/>
      <c r="C8" s="191"/>
      <c r="D8" s="191"/>
      <c r="E8" s="192"/>
      <c r="F8" s="192"/>
      <c r="G8" s="192"/>
      <c r="H8" s="192"/>
      <c r="I8" s="192"/>
      <c r="J8" s="192"/>
    </row>
    <row r="9" spans="1:10">
      <c r="A9" s="10" t="s">
        <v>4</v>
      </c>
      <c r="B9" s="193" t="s">
        <v>123</v>
      </c>
      <c r="C9" s="131"/>
      <c r="D9" s="131"/>
      <c r="E9" s="131"/>
      <c r="F9" s="131"/>
      <c r="G9" s="131"/>
      <c r="H9" s="131"/>
      <c r="I9" s="131"/>
      <c r="J9" s="132"/>
    </row>
    <row r="10" spans="1:10" ht="69">
      <c r="A10" s="10" t="s">
        <v>5</v>
      </c>
      <c r="B10" s="121" t="s">
        <v>6</v>
      </c>
      <c r="C10" s="131"/>
      <c r="D10" s="131"/>
      <c r="E10" s="131"/>
      <c r="F10" s="131"/>
      <c r="G10" s="131"/>
      <c r="H10" s="131"/>
      <c r="I10" s="131"/>
      <c r="J10" s="132"/>
    </row>
    <row r="12" spans="1:10" hidden="1">
      <c r="A12" s="11" t="s">
        <v>7</v>
      </c>
      <c r="B12" s="180" t="s">
        <v>8</v>
      </c>
      <c r="C12" s="180"/>
      <c r="D12" s="180"/>
      <c r="E12" s="180"/>
      <c r="F12" s="180"/>
      <c r="G12" s="4"/>
    </row>
    <row r="13" spans="1:10" s="2" customFormat="1" ht="41.4">
      <c r="A13" s="181" t="s">
        <v>9</v>
      </c>
      <c r="B13" s="181"/>
      <c r="C13" s="181" t="s">
        <v>10</v>
      </c>
      <c r="D13" s="181"/>
      <c r="E13" s="181" t="s">
        <v>11</v>
      </c>
      <c r="F13" s="181"/>
      <c r="G13" s="12" t="s">
        <v>12</v>
      </c>
      <c r="H13" s="12" t="s">
        <v>13</v>
      </c>
      <c r="I13" s="12" t="s">
        <v>14</v>
      </c>
      <c r="J13" s="12" t="s">
        <v>15</v>
      </c>
    </row>
    <row r="14" spans="1:10" ht="57.6" customHeight="1">
      <c r="A14" s="182" t="s">
        <v>119</v>
      </c>
      <c r="B14" s="182"/>
      <c r="C14" s="183" t="s">
        <v>125</v>
      </c>
      <c r="D14" s="184"/>
      <c r="E14" s="184" t="s">
        <v>16</v>
      </c>
      <c r="F14" s="184"/>
      <c r="G14" s="13">
        <v>1</v>
      </c>
      <c r="H14" s="13">
        <v>6600</v>
      </c>
      <c r="I14" s="37">
        <v>218.79</v>
      </c>
      <c r="J14" s="38">
        <f>J62</f>
        <v>1443983.1461240142</v>
      </c>
    </row>
    <row r="15" spans="1:10" ht="14.4">
      <c r="A15" s="185" t="s">
        <v>17</v>
      </c>
      <c r="B15" s="186"/>
      <c r="C15" s="186"/>
      <c r="D15" s="186"/>
      <c r="E15" s="186"/>
      <c r="F15" s="186"/>
      <c r="G15" s="186"/>
      <c r="H15" s="186"/>
      <c r="I15" s="187"/>
      <c r="J15" s="39">
        <f>J14</f>
        <v>1443983.1461240142</v>
      </c>
    </row>
    <row r="16" spans="1:10" ht="34.950000000000003" customHeight="1">
      <c r="A16" s="188"/>
      <c r="B16" s="189"/>
      <c r="C16" s="189"/>
      <c r="D16" s="189"/>
      <c r="E16" s="189"/>
      <c r="F16" s="189"/>
      <c r="G16" s="189"/>
      <c r="H16" s="189"/>
      <c r="I16" s="189"/>
      <c r="J16" s="40"/>
    </row>
    <row r="17" spans="1:12" ht="14.4">
      <c r="A17" s="174"/>
      <c r="B17" s="175"/>
      <c r="C17" s="175"/>
      <c r="D17" s="175"/>
      <c r="E17" s="175"/>
      <c r="F17" s="175"/>
      <c r="G17" s="175"/>
      <c r="H17" s="175"/>
      <c r="I17" s="175"/>
      <c r="J17" s="41"/>
    </row>
    <row r="18" spans="1:12" s="3" customFormat="1" ht="70.95" customHeight="1">
      <c r="A18" s="14" t="s">
        <v>18</v>
      </c>
      <c r="B18" s="14" t="s">
        <v>19</v>
      </c>
      <c r="C18" s="15" t="s">
        <v>20</v>
      </c>
      <c r="D18" s="16" t="s">
        <v>21</v>
      </c>
      <c r="E18" s="16"/>
      <c r="F18" s="16" t="s">
        <v>22</v>
      </c>
      <c r="G18" s="16" t="s">
        <v>23</v>
      </c>
      <c r="H18" s="16" t="s">
        <v>24</v>
      </c>
      <c r="I18" s="42" t="s">
        <v>25</v>
      </c>
      <c r="J18" s="42" t="s">
        <v>26</v>
      </c>
    </row>
    <row r="19" spans="1:12" s="3" customFormat="1" ht="97.95" customHeight="1">
      <c r="A19" s="17" t="s">
        <v>124</v>
      </c>
      <c r="B19" s="18">
        <v>1</v>
      </c>
      <c r="C19" s="19">
        <f>J61</f>
        <v>218.78532517030519</v>
      </c>
      <c r="D19" s="18">
        <v>6600</v>
      </c>
      <c r="E19" s="19">
        <f>J62</f>
        <v>1443983.1461240142</v>
      </c>
      <c r="F19" s="19">
        <f>J65</f>
        <v>288796.62922480283</v>
      </c>
      <c r="G19" s="19">
        <f>J68</f>
        <v>86638.988767440853</v>
      </c>
      <c r="H19" s="20">
        <v>0</v>
      </c>
      <c r="I19" s="20">
        <v>0</v>
      </c>
      <c r="J19" s="43">
        <v>1.0449999999999999</v>
      </c>
    </row>
    <row r="20" spans="1:12" ht="14.4" customHeight="1">
      <c r="A20" s="8" t="s">
        <v>27</v>
      </c>
    </row>
    <row r="21" spans="1:12" ht="32.25" customHeight="1">
      <c r="A21" s="21" t="s">
        <v>28</v>
      </c>
      <c r="B21" s="156" t="s">
        <v>29</v>
      </c>
      <c r="C21" s="157"/>
      <c r="D21" s="157"/>
      <c r="E21" s="158"/>
      <c r="F21" s="156" t="s">
        <v>30</v>
      </c>
      <c r="G21" s="157"/>
      <c r="H21" s="158"/>
      <c r="I21" s="21" t="s">
        <v>31</v>
      </c>
      <c r="J21" s="44" t="s">
        <v>118</v>
      </c>
    </row>
    <row r="22" spans="1:12" s="4" customFormat="1" ht="29.25" customHeight="1">
      <c r="A22" s="22" t="s">
        <v>32</v>
      </c>
      <c r="B22" s="144" t="s">
        <v>33</v>
      </c>
      <c r="C22" s="176"/>
      <c r="D22" s="176"/>
      <c r="E22" s="177"/>
      <c r="F22" s="142"/>
      <c r="G22" s="178"/>
      <c r="H22" s="179"/>
      <c r="I22" s="26" t="s">
        <v>34</v>
      </c>
      <c r="J22" s="26">
        <v>1</v>
      </c>
    </row>
    <row r="23" spans="1:12" s="4" customFormat="1" ht="29.25" hidden="1" customHeight="1">
      <c r="A23" s="22" t="s">
        <v>35</v>
      </c>
      <c r="B23" s="144" t="s">
        <v>36</v>
      </c>
      <c r="C23" s="176"/>
      <c r="D23" s="176"/>
      <c r="E23" s="177"/>
      <c r="F23" s="142"/>
      <c r="G23" s="178"/>
      <c r="H23" s="179"/>
      <c r="I23" s="26" t="s">
        <v>34</v>
      </c>
      <c r="J23" s="45"/>
    </row>
    <row r="24" spans="1:12" ht="41.4" customHeight="1">
      <c r="A24" s="22" t="s">
        <v>37</v>
      </c>
      <c r="B24" s="144" t="s">
        <v>38</v>
      </c>
      <c r="C24" s="176"/>
      <c r="D24" s="176"/>
      <c r="E24" s="177"/>
      <c r="F24" s="165" t="s">
        <v>39</v>
      </c>
      <c r="G24" s="166"/>
      <c r="H24" s="167"/>
      <c r="I24" s="26" t="s">
        <v>40</v>
      </c>
      <c r="J24" s="46">
        <v>20125</v>
      </c>
      <c r="L24" s="47"/>
    </row>
    <row r="25" spans="1:12" ht="48.6" customHeight="1">
      <c r="A25" s="23" t="s">
        <v>41</v>
      </c>
      <c r="B25" s="171" t="s">
        <v>42</v>
      </c>
      <c r="C25" s="172"/>
      <c r="D25" s="172"/>
      <c r="E25" s="173"/>
      <c r="F25" s="165" t="s">
        <v>131</v>
      </c>
      <c r="G25" s="166"/>
      <c r="H25" s="167"/>
      <c r="I25" s="26" t="s">
        <v>43</v>
      </c>
      <c r="J25" s="48">
        <v>104.5</v>
      </c>
    </row>
    <row r="26" spans="1:12" ht="14.4" customHeight="1">
      <c r="A26" s="22" t="s">
        <v>44</v>
      </c>
      <c r="B26" s="162" t="s">
        <v>45</v>
      </c>
      <c r="C26" s="163"/>
      <c r="D26" s="163"/>
      <c r="E26" s="164"/>
      <c r="F26" s="162" t="s">
        <v>46</v>
      </c>
      <c r="G26" s="163"/>
      <c r="H26" s="164"/>
      <c r="I26" s="26" t="s">
        <v>43</v>
      </c>
      <c r="J26" s="26">
        <v>20</v>
      </c>
    </row>
    <row r="27" spans="1:12" ht="13.95" customHeight="1">
      <c r="A27" s="22" t="s">
        <v>47</v>
      </c>
      <c r="B27" s="162" t="s">
        <v>48</v>
      </c>
      <c r="C27" s="163"/>
      <c r="D27" s="163"/>
      <c r="E27" s="164"/>
      <c r="F27" s="162" t="s">
        <v>46</v>
      </c>
      <c r="G27" s="163"/>
      <c r="H27" s="164"/>
      <c r="I27" s="26" t="s">
        <v>43</v>
      </c>
      <c r="J27" s="26">
        <v>30.2</v>
      </c>
    </row>
    <row r="28" spans="1:12" ht="30" customHeight="1">
      <c r="A28" s="23" t="s">
        <v>49</v>
      </c>
      <c r="B28" s="162" t="s">
        <v>50</v>
      </c>
      <c r="C28" s="163"/>
      <c r="D28" s="163"/>
      <c r="E28" s="164"/>
      <c r="F28" s="165" t="s">
        <v>51</v>
      </c>
      <c r="G28" s="166"/>
      <c r="H28" s="167"/>
      <c r="I28" s="26" t="s">
        <v>52</v>
      </c>
      <c r="J28" s="26">
        <f>J29+J30+J31+J32</f>
        <v>1.1500000000000001</v>
      </c>
    </row>
    <row r="29" spans="1:12" ht="33" customHeight="1">
      <c r="A29" s="23" t="s">
        <v>53</v>
      </c>
      <c r="B29" s="162" t="s">
        <v>50</v>
      </c>
      <c r="C29" s="163"/>
      <c r="D29" s="163"/>
      <c r="E29" s="164"/>
      <c r="F29" s="165" t="s">
        <v>54</v>
      </c>
      <c r="G29" s="166"/>
      <c r="H29" s="167"/>
      <c r="I29" s="26" t="s">
        <v>52</v>
      </c>
      <c r="J29" s="26">
        <v>1</v>
      </c>
    </row>
    <row r="30" spans="1:12" ht="46.95" customHeight="1">
      <c r="A30" s="23" t="s">
        <v>55</v>
      </c>
      <c r="B30" s="162" t="s">
        <v>50</v>
      </c>
      <c r="C30" s="163"/>
      <c r="D30" s="163"/>
      <c r="E30" s="164"/>
      <c r="F30" s="165" t="s">
        <v>56</v>
      </c>
      <c r="G30" s="166"/>
      <c r="H30" s="167"/>
      <c r="I30" s="26" t="s">
        <v>52</v>
      </c>
      <c r="J30" s="26">
        <v>0.05</v>
      </c>
    </row>
    <row r="31" spans="1:12" ht="45.75" customHeight="1">
      <c r="A31" s="23" t="s">
        <v>57</v>
      </c>
      <c r="B31" s="162" t="s">
        <v>50</v>
      </c>
      <c r="C31" s="163"/>
      <c r="D31" s="163"/>
      <c r="E31" s="164"/>
      <c r="F31" s="165" t="s">
        <v>58</v>
      </c>
      <c r="G31" s="166"/>
      <c r="H31" s="167"/>
      <c r="I31" s="26" t="s">
        <v>52</v>
      </c>
      <c r="J31" s="26">
        <v>0</v>
      </c>
    </row>
    <row r="32" spans="1:12" ht="50.4" customHeight="1">
      <c r="A32" s="23" t="s">
        <v>57</v>
      </c>
      <c r="B32" s="162" t="s">
        <v>50</v>
      </c>
      <c r="C32" s="163"/>
      <c r="D32" s="163"/>
      <c r="E32" s="164"/>
      <c r="F32" s="165" t="s">
        <v>59</v>
      </c>
      <c r="G32" s="166"/>
      <c r="H32" s="167"/>
      <c r="I32" s="26" t="s">
        <v>52</v>
      </c>
      <c r="J32" s="26">
        <v>0.1</v>
      </c>
    </row>
    <row r="33" spans="1:10" ht="30" hidden="1" customHeight="1">
      <c r="A33" s="23" t="s">
        <v>7</v>
      </c>
      <c r="B33" s="162" t="s">
        <v>50</v>
      </c>
      <c r="C33" s="163"/>
      <c r="D33" s="163"/>
      <c r="E33" s="164"/>
      <c r="F33" s="165" t="s">
        <v>60</v>
      </c>
      <c r="G33" s="166"/>
      <c r="H33" s="167"/>
      <c r="I33" s="26" t="s">
        <v>52</v>
      </c>
      <c r="J33" s="26">
        <f>1.67+0.35</f>
        <v>2.02</v>
      </c>
    </row>
    <row r="34" spans="1:10" ht="33" hidden="1" customHeight="1">
      <c r="A34" s="23" t="s">
        <v>53</v>
      </c>
      <c r="B34" s="162" t="s">
        <v>50</v>
      </c>
      <c r="C34" s="163"/>
      <c r="D34" s="163"/>
      <c r="E34" s="164"/>
      <c r="F34" s="165" t="s">
        <v>61</v>
      </c>
      <c r="G34" s="166"/>
      <c r="H34" s="167"/>
      <c r="I34" s="26" t="s">
        <v>52</v>
      </c>
      <c r="J34" s="46">
        <f>2-(0.0417*8)</f>
        <v>1.6663999999999999</v>
      </c>
    </row>
    <row r="35" spans="1:10" ht="28.5" hidden="1" customHeight="1">
      <c r="A35" s="23" t="s">
        <v>55</v>
      </c>
      <c r="B35" s="162" t="s">
        <v>50</v>
      </c>
      <c r="C35" s="163"/>
      <c r="D35" s="163"/>
      <c r="E35" s="164"/>
      <c r="F35" s="165" t="s">
        <v>62</v>
      </c>
      <c r="G35" s="166"/>
      <c r="H35" s="167"/>
      <c r="I35" s="26" t="s">
        <v>52</v>
      </c>
      <c r="J35" s="26">
        <v>0</v>
      </c>
    </row>
    <row r="36" spans="1:10" ht="45.75" hidden="1" customHeight="1">
      <c r="A36" s="23" t="s">
        <v>57</v>
      </c>
      <c r="B36" s="162" t="s">
        <v>50</v>
      </c>
      <c r="C36" s="163"/>
      <c r="D36" s="163"/>
      <c r="E36" s="164"/>
      <c r="F36" s="165" t="s">
        <v>63</v>
      </c>
      <c r="G36" s="166"/>
      <c r="H36" s="167"/>
      <c r="I36" s="26" t="s">
        <v>52</v>
      </c>
      <c r="J36" s="26">
        <v>0.3</v>
      </c>
    </row>
    <row r="37" spans="1:10" ht="45.75" hidden="1" customHeight="1">
      <c r="A37" s="23" t="s">
        <v>57</v>
      </c>
      <c r="B37" s="153" t="s">
        <v>50</v>
      </c>
      <c r="C37" s="153"/>
      <c r="D37" s="153"/>
      <c r="E37" s="153"/>
      <c r="F37" s="168" t="s">
        <v>64</v>
      </c>
      <c r="G37" s="169"/>
      <c r="H37" s="169"/>
      <c r="I37" s="26" t="s">
        <v>52</v>
      </c>
      <c r="J37" s="26">
        <v>0.1</v>
      </c>
    </row>
    <row r="38" spans="1:10" ht="29.25" customHeight="1">
      <c r="A38" s="22" t="s">
        <v>21</v>
      </c>
      <c r="B38" s="153" t="s">
        <v>65</v>
      </c>
      <c r="C38" s="153"/>
      <c r="D38" s="153"/>
      <c r="E38" s="153"/>
      <c r="F38" s="170" t="s">
        <v>129</v>
      </c>
      <c r="G38" s="170"/>
      <c r="H38" s="170"/>
      <c r="I38" s="48" t="s">
        <v>66</v>
      </c>
      <c r="J38" s="48">
        <v>6600</v>
      </c>
    </row>
    <row r="39" spans="1:10" ht="45" hidden="1" customHeight="1">
      <c r="A39" s="22" t="s">
        <v>67</v>
      </c>
      <c r="B39" s="153" t="s">
        <v>65</v>
      </c>
      <c r="C39" s="153"/>
      <c r="D39" s="153"/>
      <c r="E39" s="153"/>
      <c r="F39" s="170" t="s">
        <v>68</v>
      </c>
      <c r="G39" s="170"/>
      <c r="H39" s="170"/>
      <c r="I39" s="48" t="s">
        <v>66</v>
      </c>
      <c r="J39" s="48">
        <v>1472</v>
      </c>
    </row>
    <row r="40" spans="1:10" ht="39" customHeight="1">
      <c r="A40" s="22" t="s">
        <v>69</v>
      </c>
      <c r="B40" s="153" t="s">
        <v>70</v>
      </c>
      <c r="C40" s="153"/>
      <c r="D40" s="153"/>
      <c r="E40" s="153"/>
      <c r="F40" s="154" t="s">
        <v>130</v>
      </c>
      <c r="G40" s="154"/>
      <c r="H40" s="154"/>
      <c r="I40" s="48" t="s">
        <v>66</v>
      </c>
      <c r="J40" s="26">
        <v>164.9</v>
      </c>
    </row>
    <row r="42" spans="1:10">
      <c r="A42" s="8" t="s">
        <v>71</v>
      </c>
    </row>
    <row r="45" spans="1:10" ht="27.6">
      <c r="A45" s="24" t="s">
        <v>72</v>
      </c>
      <c r="B45" s="155" t="s">
        <v>29</v>
      </c>
      <c r="C45" s="155"/>
      <c r="D45" s="155"/>
      <c r="E45" s="155" t="s">
        <v>73</v>
      </c>
      <c r="F45" s="155"/>
      <c r="G45" s="156" t="s">
        <v>74</v>
      </c>
      <c r="H45" s="157"/>
      <c r="I45" s="158"/>
      <c r="J45" s="44" t="s">
        <v>127</v>
      </c>
    </row>
    <row r="46" spans="1:10" ht="40.200000000000003" customHeight="1">
      <c r="A46" s="25" t="s">
        <v>75</v>
      </c>
      <c r="B46" s="124" t="s">
        <v>76</v>
      </c>
      <c r="C46" s="94"/>
      <c r="D46" s="94"/>
      <c r="E46" s="133" t="s">
        <v>77</v>
      </c>
      <c r="F46" s="133"/>
      <c r="G46" s="159" t="s">
        <v>128</v>
      </c>
      <c r="H46" s="160"/>
      <c r="I46" s="161"/>
      <c r="J46" s="78">
        <f>J24/J40</f>
        <v>122.04366282595512</v>
      </c>
    </row>
    <row r="47" spans="1:10" ht="32.4" customHeight="1">
      <c r="A47" s="94" t="s">
        <v>78</v>
      </c>
      <c r="B47" s="100" t="s">
        <v>79</v>
      </c>
      <c r="C47" s="101"/>
      <c r="D47" s="102"/>
      <c r="E47" s="109" t="s">
        <v>80</v>
      </c>
      <c r="F47" s="110"/>
      <c r="G47" s="115" t="s">
        <v>132</v>
      </c>
      <c r="H47" s="116"/>
      <c r="I47" s="117"/>
      <c r="J47" s="95">
        <f>(J46*0.2)/3</f>
        <v>8.1362441883970096</v>
      </c>
    </row>
    <row r="48" spans="1:10" ht="30" customHeight="1">
      <c r="A48" s="94"/>
      <c r="B48" s="103"/>
      <c r="C48" s="104"/>
      <c r="D48" s="105"/>
      <c r="E48" s="111"/>
      <c r="F48" s="112"/>
      <c r="G48" s="118"/>
      <c r="H48" s="119"/>
      <c r="I48" s="120"/>
      <c r="J48" s="96"/>
    </row>
    <row r="49" spans="1:10" ht="42.75" customHeight="1">
      <c r="A49" s="94"/>
      <c r="B49" s="103"/>
      <c r="C49" s="104"/>
      <c r="D49" s="105"/>
      <c r="E49" s="111"/>
      <c r="F49" s="112"/>
      <c r="G49" s="118"/>
      <c r="H49" s="119"/>
      <c r="I49" s="120"/>
      <c r="J49" s="96"/>
    </row>
    <row r="50" spans="1:10" ht="76.95" hidden="1" customHeight="1">
      <c r="A50" s="94"/>
      <c r="B50" s="103"/>
      <c r="C50" s="104"/>
      <c r="D50" s="105"/>
      <c r="E50" s="111"/>
      <c r="F50" s="112"/>
      <c r="G50" s="118"/>
      <c r="H50" s="119"/>
      <c r="I50" s="120"/>
      <c r="J50" s="96"/>
    </row>
    <row r="51" spans="1:10" ht="105" hidden="1" customHeight="1">
      <c r="A51" s="94"/>
      <c r="B51" s="103"/>
      <c r="C51" s="104"/>
      <c r="D51" s="105"/>
      <c r="E51" s="111"/>
      <c r="F51" s="112"/>
      <c r="G51" s="118"/>
      <c r="H51" s="119"/>
      <c r="I51" s="120"/>
      <c r="J51" s="96"/>
    </row>
    <row r="52" spans="1:10" ht="3" hidden="1" customHeight="1">
      <c r="A52" s="94"/>
      <c r="B52" s="103"/>
      <c r="C52" s="104"/>
      <c r="D52" s="105"/>
      <c r="E52" s="111"/>
      <c r="F52" s="112"/>
      <c r="G52" s="136"/>
      <c r="H52" s="137"/>
      <c r="I52" s="138"/>
      <c r="J52" s="96"/>
    </row>
    <row r="53" spans="1:10" ht="27" hidden="1" customHeight="1">
      <c r="A53" s="94"/>
      <c r="B53" s="103"/>
      <c r="C53" s="104"/>
      <c r="D53" s="105"/>
      <c r="E53" s="111"/>
      <c r="F53" s="112"/>
      <c r="G53" s="136"/>
      <c r="H53" s="137"/>
      <c r="I53" s="138"/>
      <c r="J53" s="96"/>
    </row>
    <row r="54" spans="1:10" ht="61.5" hidden="1" customHeight="1">
      <c r="A54" s="94"/>
      <c r="B54" s="106"/>
      <c r="C54" s="107"/>
      <c r="D54" s="108"/>
      <c r="E54" s="113"/>
      <c r="F54" s="114"/>
      <c r="G54" s="139"/>
      <c r="H54" s="140"/>
      <c r="I54" s="141"/>
      <c r="J54" s="97"/>
    </row>
    <row r="55" spans="1:10" s="5" customFormat="1" ht="63" customHeight="1">
      <c r="A55" s="26" t="s">
        <v>81</v>
      </c>
      <c r="B55" s="121" t="s">
        <v>82</v>
      </c>
      <c r="C55" s="129"/>
      <c r="D55" s="130"/>
      <c r="E55" s="142" t="s">
        <v>83</v>
      </c>
      <c r="F55" s="143"/>
      <c r="G55" s="144" t="s">
        <v>133</v>
      </c>
      <c r="H55" s="145"/>
      <c r="I55" s="146"/>
      <c r="J55" s="49">
        <v>4.7</v>
      </c>
    </row>
    <row r="56" spans="1:10" ht="45" hidden="1" customHeight="1">
      <c r="A56" s="94" t="s">
        <v>84</v>
      </c>
      <c r="B56" s="100" t="s">
        <v>85</v>
      </c>
      <c r="C56" s="101"/>
      <c r="D56" s="102"/>
      <c r="E56" s="109" t="s">
        <v>86</v>
      </c>
      <c r="F56" s="110"/>
      <c r="G56" s="147" t="s">
        <v>87</v>
      </c>
      <c r="H56" s="148"/>
      <c r="I56" s="148"/>
      <c r="J56" s="98">
        <v>40.51</v>
      </c>
    </row>
    <row r="57" spans="1:10" ht="30.75" hidden="1" customHeight="1">
      <c r="A57" s="94"/>
      <c r="B57" s="103"/>
      <c r="C57" s="104"/>
      <c r="D57" s="105"/>
      <c r="E57" s="111"/>
      <c r="F57" s="112"/>
      <c r="G57" s="149" t="s">
        <v>88</v>
      </c>
      <c r="H57" s="150"/>
      <c r="I57" s="151"/>
      <c r="J57" s="99"/>
    </row>
    <row r="58" spans="1:10" ht="15" customHeight="1">
      <c r="A58" s="25" t="s">
        <v>89</v>
      </c>
      <c r="B58" s="131" t="s">
        <v>90</v>
      </c>
      <c r="C58" s="131"/>
      <c r="D58" s="132"/>
      <c r="E58" s="133" t="s">
        <v>91</v>
      </c>
      <c r="F58" s="133"/>
      <c r="G58" s="134" t="s">
        <v>134</v>
      </c>
      <c r="H58" s="135"/>
      <c r="I58" s="152"/>
      <c r="J58" s="50">
        <f>(J46+J47+J55)/12</f>
        <v>11.239992251196009</v>
      </c>
    </row>
    <row r="59" spans="1:10" ht="30" customHeight="1">
      <c r="A59" s="25" t="s">
        <v>92</v>
      </c>
      <c r="B59" s="131" t="s">
        <v>93</v>
      </c>
      <c r="C59" s="131"/>
      <c r="D59" s="132"/>
      <c r="E59" s="133" t="s">
        <v>94</v>
      </c>
      <c r="F59" s="133"/>
      <c r="G59" s="134" t="s">
        <v>141</v>
      </c>
      <c r="H59" s="135"/>
      <c r="I59" s="135"/>
      <c r="J59" s="50">
        <f>(J46+J47+J55+J58)*30.2%</f>
        <v>44.128209578195531</v>
      </c>
    </row>
    <row r="60" spans="1:10" hidden="1">
      <c r="A60" s="27" t="s">
        <v>95</v>
      </c>
      <c r="B60" s="2"/>
      <c r="C60" s="2"/>
      <c r="D60" s="2"/>
      <c r="G60" s="28" t="s">
        <v>96</v>
      </c>
      <c r="H60" s="29">
        <f>(125.31+8.35+40.51+14.51+58.98)*J33</f>
        <v>500.27319999999992</v>
      </c>
      <c r="I60" s="51" t="s">
        <v>97</v>
      </c>
      <c r="J60" s="50">
        <f>(J47+J48+J56+J59)*0.302</f>
        <v>28.017885037510943</v>
      </c>
    </row>
    <row r="61" spans="1:10" ht="29.4" customHeight="1">
      <c r="A61" s="25" t="s">
        <v>20</v>
      </c>
      <c r="B61" s="131" t="s">
        <v>98</v>
      </c>
      <c r="C61" s="131"/>
      <c r="D61" s="132"/>
      <c r="E61" s="133" t="s">
        <v>99</v>
      </c>
      <c r="F61" s="133"/>
      <c r="G61" s="134" t="s">
        <v>142</v>
      </c>
      <c r="H61" s="135"/>
      <c r="I61" s="135"/>
      <c r="J61" s="50">
        <f>(J46+J47+J55+J58+J59)*1.15</f>
        <v>218.78532517030519</v>
      </c>
    </row>
    <row r="62" spans="1:10" ht="33" customHeight="1">
      <c r="A62" s="30" t="s">
        <v>100</v>
      </c>
      <c r="B62" s="131" t="s">
        <v>117</v>
      </c>
      <c r="C62" s="131"/>
      <c r="D62" s="132"/>
      <c r="E62" s="133" t="s">
        <v>101</v>
      </c>
      <c r="F62" s="133"/>
      <c r="G62" s="134" t="s">
        <v>135</v>
      </c>
      <c r="H62" s="135"/>
      <c r="I62" s="135"/>
      <c r="J62" s="52">
        <f>(J61*J38*1)</f>
        <v>1443983.1461240142</v>
      </c>
    </row>
    <row r="63" spans="1:10" s="5" customFormat="1" ht="13.2" customHeight="1">
      <c r="A63" s="31"/>
      <c r="B63" s="32"/>
      <c r="C63" s="32"/>
      <c r="D63" s="32"/>
      <c r="G63" s="33"/>
      <c r="H63" s="34"/>
      <c r="J63" s="53"/>
    </row>
    <row r="64" spans="1:10" ht="15.6" customHeight="1">
      <c r="A64" s="127" t="s">
        <v>102</v>
      </c>
      <c r="B64" s="128"/>
      <c r="C64" s="128"/>
      <c r="D64" s="128"/>
      <c r="E64" s="32"/>
      <c r="G64" s="33"/>
      <c r="H64" s="36"/>
      <c r="J64" s="54"/>
    </row>
    <row r="65" spans="1:11" ht="49.95" customHeight="1">
      <c r="A65" s="21" t="s">
        <v>22</v>
      </c>
      <c r="B65" s="121" t="s">
        <v>103</v>
      </c>
      <c r="C65" s="129"/>
      <c r="D65" s="130"/>
      <c r="E65" s="94" t="s">
        <v>104</v>
      </c>
      <c r="F65" s="94"/>
      <c r="G65" s="124" t="s">
        <v>136</v>
      </c>
      <c r="H65" s="124"/>
      <c r="I65" s="124"/>
      <c r="J65" s="46">
        <f>(J61*J38)*0.2</f>
        <v>288796.62922480283</v>
      </c>
    </row>
    <row r="66" spans="1:11" ht="25.95" customHeight="1">
      <c r="A66" s="55" t="s">
        <v>105</v>
      </c>
      <c r="B66" s="121" t="s">
        <v>103</v>
      </c>
      <c r="C66" s="122"/>
      <c r="D66" s="123"/>
      <c r="E66" s="94" t="s">
        <v>106</v>
      </c>
      <c r="F66" s="94"/>
      <c r="G66" s="124" t="s">
        <v>137</v>
      </c>
      <c r="H66" s="124"/>
      <c r="I66" s="124"/>
      <c r="J66" s="46">
        <f>J61*0.2</f>
        <v>43.757065034061043</v>
      </c>
    </row>
    <row r="67" spans="1:11" ht="19.95" customHeight="1">
      <c r="A67" s="35" t="s">
        <v>107</v>
      </c>
      <c r="B67" s="32"/>
      <c r="C67" s="32"/>
      <c r="D67" s="32"/>
      <c r="E67" s="32"/>
      <c r="F67" s="5"/>
      <c r="G67" s="33"/>
      <c r="H67" s="34"/>
    </row>
    <row r="68" spans="1:11" ht="31.2" customHeight="1">
      <c r="A68" s="56" t="s">
        <v>23</v>
      </c>
      <c r="B68" s="89" t="s">
        <v>108</v>
      </c>
      <c r="C68" s="89"/>
      <c r="D68" s="89"/>
      <c r="E68" s="89" t="s">
        <v>109</v>
      </c>
      <c r="F68" s="89"/>
      <c r="G68" s="89" t="s">
        <v>143</v>
      </c>
      <c r="H68" s="89"/>
      <c r="I68" s="89"/>
      <c r="J68" s="65">
        <f>((J61*J38)+J65)*0.05</f>
        <v>86638.988767440853</v>
      </c>
      <c r="K68" s="36"/>
    </row>
    <row r="69" spans="1:11" ht="25.95" customHeight="1">
      <c r="A69" s="55" t="s">
        <v>110</v>
      </c>
      <c r="B69" s="121" t="s">
        <v>108</v>
      </c>
      <c r="C69" s="122"/>
      <c r="D69" s="123"/>
      <c r="E69" s="94" t="s">
        <v>111</v>
      </c>
      <c r="F69" s="94"/>
      <c r="G69" s="124" t="s">
        <v>140</v>
      </c>
      <c r="H69" s="124"/>
      <c r="I69" s="124"/>
      <c r="J69" s="46">
        <f>(J61+J66)*0.05</f>
        <v>13.127119510218314</v>
      </c>
    </row>
    <row r="70" spans="1:11" ht="10.199999999999999" customHeight="1">
      <c r="A70" s="57"/>
      <c r="B70" s="58"/>
      <c r="C70" s="58"/>
      <c r="D70" s="58"/>
      <c r="E70" s="59"/>
      <c r="F70" s="59"/>
      <c r="G70" s="58"/>
      <c r="H70" s="58"/>
      <c r="I70" s="58"/>
      <c r="J70" s="66"/>
    </row>
    <row r="71" spans="1:11" ht="14.4" customHeight="1">
      <c r="A71" s="57" t="s">
        <v>112</v>
      </c>
      <c r="B71" s="58"/>
      <c r="C71" s="60" t="s">
        <v>113</v>
      </c>
      <c r="D71" s="58"/>
      <c r="E71" s="59"/>
      <c r="F71" s="59"/>
      <c r="G71" s="58"/>
      <c r="H71" s="58"/>
      <c r="I71" s="58"/>
      <c r="J71" s="66"/>
    </row>
    <row r="72" spans="1:11" ht="31.2" customHeight="1">
      <c r="A72" s="56" t="s">
        <v>44</v>
      </c>
      <c r="B72" s="125">
        <v>0.2</v>
      </c>
      <c r="C72" s="89"/>
      <c r="D72" s="89"/>
      <c r="E72" s="89" t="s">
        <v>114</v>
      </c>
      <c r="F72" s="89"/>
      <c r="G72" s="89" t="s">
        <v>138</v>
      </c>
      <c r="H72" s="89"/>
      <c r="I72" s="89"/>
      <c r="J72" s="65">
        <f>((J61*J38)+J65+J68)*0.2</f>
        <v>363883.75282325159</v>
      </c>
    </row>
    <row r="73" spans="1:11" ht="25.95" customHeight="1">
      <c r="A73" s="55" t="s">
        <v>115</v>
      </c>
      <c r="B73" s="126">
        <v>0.2</v>
      </c>
      <c r="C73" s="122"/>
      <c r="D73" s="123"/>
      <c r="E73" s="89" t="s">
        <v>116</v>
      </c>
      <c r="F73" s="89"/>
      <c r="G73" s="89" t="s">
        <v>139</v>
      </c>
      <c r="H73" s="89"/>
      <c r="I73" s="89"/>
      <c r="J73" s="46">
        <f>(J61+J66+J69)*0.2</f>
        <v>55.133901942916921</v>
      </c>
    </row>
    <row r="74" spans="1:11" ht="12.6" customHeight="1">
      <c r="A74" s="9"/>
    </row>
    <row r="75" spans="1:11">
      <c r="A75" s="61"/>
      <c r="B75" s="62"/>
      <c r="C75" s="62"/>
      <c r="D75" s="62"/>
      <c r="E75" s="62"/>
      <c r="F75" s="62"/>
      <c r="G75" s="6"/>
      <c r="H75" s="6"/>
    </row>
    <row r="76" spans="1:11">
      <c r="A76" s="63"/>
      <c r="B76" s="6"/>
      <c r="C76" s="6"/>
      <c r="D76" s="6"/>
      <c r="E76" s="6"/>
      <c r="F76" s="6"/>
      <c r="G76" s="6"/>
      <c r="H76" s="6"/>
      <c r="I76" s="6"/>
      <c r="J76" s="6"/>
    </row>
    <row r="77" spans="1:11">
      <c r="A77" s="63"/>
      <c r="B77" s="6"/>
      <c r="C77" s="6"/>
      <c r="D77" s="6"/>
      <c r="E77" s="6"/>
      <c r="F77" s="6"/>
      <c r="G77" s="6"/>
      <c r="H77" s="6"/>
      <c r="I77" s="6"/>
      <c r="J77" s="6"/>
    </row>
    <row r="78" spans="1:11">
      <c r="A78" s="63"/>
      <c r="B78" s="6"/>
      <c r="C78" s="6"/>
      <c r="D78" s="6"/>
      <c r="E78" s="6"/>
      <c r="F78" s="6"/>
      <c r="G78" s="6"/>
      <c r="H78" s="6"/>
      <c r="I78" s="6"/>
      <c r="J78" s="67"/>
    </row>
    <row r="79" spans="1:11" ht="13.95" customHeight="1">
      <c r="A79" s="56"/>
      <c r="B79" s="89"/>
      <c r="C79" s="90"/>
      <c r="D79" s="90"/>
      <c r="E79" s="90"/>
      <c r="F79" s="90"/>
      <c r="G79" s="90"/>
      <c r="H79" s="90"/>
      <c r="I79" s="90"/>
      <c r="J79" s="68"/>
    </row>
    <row r="81" spans="1:10" s="6" customFormat="1">
      <c r="A81" s="91"/>
      <c r="B81" s="91"/>
      <c r="C81" s="91"/>
      <c r="D81" s="91"/>
      <c r="E81" s="91"/>
      <c r="F81" s="91"/>
      <c r="G81" s="64"/>
    </row>
    <row r="82" spans="1:10" s="6" customFormat="1">
      <c r="J82" s="67"/>
    </row>
    <row r="83" spans="1:10" s="7" customFormat="1">
      <c r="A83" s="92"/>
      <c r="B83" s="92"/>
      <c r="C83" s="92"/>
      <c r="D83" s="92"/>
      <c r="E83" s="92"/>
      <c r="F83" s="92"/>
    </row>
    <row r="84" spans="1:10" s="6" customFormat="1">
      <c r="A84" s="93"/>
      <c r="B84" s="93"/>
    </row>
    <row r="85" spans="1:10" s="6" customFormat="1"/>
  </sheetData>
  <mergeCells count="119">
    <mergeCell ref="I1:J1"/>
    <mergeCell ref="I2:J2"/>
    <mergeCell ref="I3:J3"/>
    <mergeCell ref="I4:J4"/>
    <mergeCell ref="I5:J5"/>
    <mergeCell ref="I6:J6"/>
    <mergeCell ref="A8:J8"/>
    <mergeCell ref="B9:J9"/>
    <mergeCell ref="B10:J10"/>
    <mergeCell ref="B12:F12"/>
    <mergeCell ref="A13:B13"/>
    <mergeCell ref="C13:D13"/>
    <mergeCell ref="E13:F13"/>
    <mergeCell ref="A14:B14"/>
    <mergeCell ref="C14:D14"/>
    <mergeCell ref="E14:F14"/>
    <mergeCell ref="A15:I15"/>
    <mergeCell ref="A16:I16"/>
    <mergeCell ref="A17:I17"/>
    <mergeCell ref="B21:E21"/>
    <mergeCell ref="F21:H21"/>
    <mergeCell ref="B22:E22"/>
    <mergeCell ref="F22:H22"/>
    <mergeCell ref="B23:E23"/>
    <mergeCell ref="F23:H23"/>
    <mergeCell ref="B24:E24"/>
    <mergeCell ref="F24:H24"/>
    <mergeCell ref="B25:E25"/>
    <mergeCell ref="F25:H25"/>
    <mergeCell ref="B26:E26"/>
    <mergeCell ref="F26:H26"/>
    <mergeCell ref="B27:E27"/>
    <mergeCell ref="F27:H27"/>
    <mergeCell ref="B28:E28"/>
    <mergeCell ref="F28:H28"/>
    <mergeCell ref="B29:E29"/>
    <mergeCell ref="F29:H29"/>
    <mergeCell ref="B30:E30"/>
    <mergeCell ref="F30:H30"/>
    <mergeCell ref="B31:E31"/>
    <mergeCell ref="F31:H31"/>
    <mergeCell ref="B32:E32"/>
    <mergeCell ref="F32:H32"/>
    <mergeCell ref="B33:E33"/>
    <mergeCell ref="F33:H33"/>
    <mergeCell ref="B34:E34"/>
    <mergeCell ref="F34:H34"/>
    <mergeCell ref="B35:E35"/>
    <mergeCell ref="F35:H35"/>
    <mergeCell ref="B36:E36"/>
    <mergeCell ref="F36:H36"/>
    <mergeCell ref="B37:E37"/>
    <mergeCell ref="F37:H37"/>
    <mergeCell ref="B38:E38"/>
    <mergeCell ref="F38:H38"/>
    <mergeCell ref="B39:E39"/>
    <mergeCell ref="F39:H39"/>
    <mergeCell ref="B40:E40"/>
    <mergeCell ref="F40:H40"/>
    <mergeCell ref="B45:D45"/>
    <mergeCell ref="E45:F45"/>
    <mergeCell ref="G45:I45"/>
    <mergeCell ref="B46:D46"/>
    <mergeCell ref="E46:F46"/>
    <mergeCell ref="G46:I46"/>
    <mergeCell ref="G52:I52"/>
    <mergeCell ref="G53:I53"/>
    <mergeCell ref="G54:I54"/>
    <mergeCell ref="B55:D55"/>
    <mergeCell ref="E55:F55"/>
    <mergeCell ref="G55:I55"/>
    <mergeCell ref="G56:I56"/>
    <mergeCell ref="G57:I57"/>
    <mergeCell ref="B58:D58"/>
    <mergeCell ref="E58:F58"/>
    <mergeCell ref="G58:I58"/>
    <mergeCell ref="B59:D59"/>
    <mergeCell ref="E59:F59"/>
    <mergeCell ref="G59:I59"/>
    <mergeCell ref="B61:D61"/>
    <mergeCell ref="E61:F61"/>
    <mergeCell ref="G61:I61"/>
    <mergeCell ref="B62:D62"/>
    <mergeCell ref="E62:F62"/>
    <mergeCell ref="G62:I62"/>
    <mergeCell ref="A64:D64"/>
    <mergeCell ref="B65:D65"/>
    <mergeCell ref="E65:F65"/>
    <mergeCell ref="G65:I65"/>
    <mergeCell ref="B66:D66"/>
    <mergeCell ref="E66:F66"/>
    <mergeCell ref="G66:I66"/>
    <mergeCell ref="B68:D68"/>
    <mergeCell ref="E68:F68"/>
    <mergeCell ref="G68:I68"/>
    <mergeCell ref="B79:I79"/>
    <mergeCell ref="A81:F81"/>
    <mergeCell ref="A83:B83"/>
    <mergeCell ref="C83:D83"/>
    <mergeCell ref="E83:F83"/>
    <mergeCell ref="A84:B84"/>
    <mergeCell ref="A47:A54"/>
    <mergeCell ref="A56:A57"/>
    <mergeCell ref="J47:J54"/>
    <mergeCell ref="J56:J57"/>
    <mergeCell ref="B47:D54"/>
    <mergeCell ref="E47:F54"/>
    <mergeCell ref="G47:I51"/>
    <mergeCell ref="B56:D57"/>
    <mergeCell ref="E56:F57"/>
    <mergeCell ref="B69:D69"/>
    <mergeCell ref="E69:F69"/>
    <mergeCell ref="G69:I69"/>
    <mergeCell ref="B72:D72"/>
    <mergeCell ref="E72:F72"/>
    <mergeCell ref="G72:I72"/>
    <mergeCell ref="B73:D73"/>
    <mergeCell ref="E73:F73"/>
    <mergeCell ref="G73:I73"/>
  </mergeCells>
  <pageMargins left="0.78740157480314998" right="0.15748031496063" top="0.196850393700787" bottom="0.196850393700787" header="0.31496062992126" footer="0.31496062992126"/>
  <pageSetup paperSize="9" scale="6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5"/>
  <sheetViews>
    <sheetView workbookViewId="0">
      <selection activeCell="K75" sqref="K75"/>
    </sheetView>
  </sheetViews>
  <sheetFormatPr defaultColWidth="9.109375" defaultRowHeight="13.8"/>
  <cols>
    <col min="1" max="1" width="16.33203125" style="8" customWidth="1"/>
    <col min="2" max="2" width="9.109375" style="8"/>
    <col min="3" max="3" width="15.6640625" style="8" customWidth="1"/>
    <col min="4" max="4" width="12.33203125" style="8" customWidth="1"/>
    <col min="5" max="5" width="12.109375" style="8" customWidth="1"/>
    <col min="6" max="6" width="21.6640625" style="8" customWidth="1"/>
    <col min="7" max="7" width="13.33203125" style="8" customWidth="1"/>
    <col min="8" max="8" width="18.44140625" style="8" customWidth="1"/>
    <col min="9" max="9" width="10.6640625" style="8" customWidth="1"/>
    <col min="10" max="10" width="19.44140625" style="8" customWidth="1"/>
    <col min="11" max="11" width="14.109375" style="8" customWidth="1"/>
    <col min="12" max="12" width="12.44140625" style="8" customWidth="1"/>
    <col min="13" max="16384" width="9.109375" style="8"/>
  </cols>
  <sheetData>
    <row r="1" spans="1:10" ht="15.6">
      <c r="I1" s="190" t="s">
        <v>0</v>
      </c>
      <c r="J1" s="190"/>
    </row>
    <row r="2" spans="1:10" ht="15.6">
      <c r="I2" s="190" t="s">
        <v>1</v>
      </c>
      <c r="J2" s="190"/>
    </row>
    <row r="3" spans="1:10" ht="15.6">
      <c r="I3" s="190" t="s">
        <v>2</v>
      </c>
      <c r="J3" s="190"/>
    </row>
    <row r="4" spans="1:10" ht="15.6">
      <c r="I4" s="190" t="s">
        <v>120</v>
      </c>
      <c r="J4" s="190"/>
    </row>
    <row r="5" spans="1:10" ht="15.6">
      <c r="I5" s="190" t="s">
        <v>121</v>
      </c>
      <c r="J5" s="190"/>
    </row>
    <row r="6" spans="1:10" ht="15.6">
      <c r="I6" s="190" t="s">
        <v>144</v>
      </c>
      <c r="J6" s="190"/>
    </row>
    <row r="7" spans="1:10">
      <c r="D7" s="9" t="s">
        <v>3</v>
      </c>
    </row>
    <row r="8" spans="1:10" s="1" customFormat="1" ht="43.2" customHeight="1">
      <c r="A8" s="191" t="s">
        <v>122</v>
      </c>
      <c r="B8" s="191"/>
      <c r="C8" s="191"/>
      <c r="D8" s="191"/>
      <c r="E8" s="192"/>
      <c r="F8" s="192"/>
      <c r="G8" s="192"/>
      <c r="H8" s="192"/>
      <c r="I8" s="192"/>
      <c r="J8" s="192"/>
    </row>
    <row r="9" spans="1:10">
      <c r="A9" s="10" t="s">
        <v>4</v>
      </c>
      <c r="B9" s="193" t="s">
        <v>123</v>
      </c>
      <c r="C9" s="131"/>
      <c r="D9" s="131"/>
      <c r="E9" s="131"/>
      <c r="F9" s="131"/>
      <c r="G9" s="131"/>
      <c r="H9" s="131"/>
      <c r="I9" s="131"/>
      <c r="J9" s="132"/>
    </row>
    <row r="10" spans="1:10" ht="69">
      <c r="A10" s="10" t="s">
        <v>5</v>
      </c>
      <c r="B10" s="121" t="s">
        <v>6</v>
      </c>
      <c r="C10" s="131"/>
      <c r="D10" s="131"/>
      <c r="E10" s="131"/>
      <c r="F10" s="131"/>
      <c r="G10" s="131"/>
      <c r="H10" s="131"/>
      <c r="I10" s="131"/>
      <c r="J10" s="132"/>
    </row>
    <row r="12" spans="1:10" hidden="1">
      <c r="A12" s="11" t="s">
        <v>7</v>
      </c>
      <c r="B12" s="180" t="s">
        <v>8</v>
      </c>
      <c r="C12" s="180"/>
      <c r="D12" s="180"/>
      <c r="E12" s="180"/>
      <c r="F12" s="180"/>
      <c r="G12" s="4"/>
    </row>
    <row r="13" spans="1:10" s="2" customFormat="1" ht="41.4">
      <c r="A13" s="181" t="s">
        <v>9</v>
      </c>
      <c r="B13" s="181"/>
      <c r="C13" s="181" t="s">
        <v>10</v>
      </c>
      <c r="D13" s="181"/>
      <c r="E13" s="181" t="s">
        <v>11</v>
      </c>
      <c r="F13" s="181"/>
      <c r="G13" s="69" t="s">
        <v>12</v>
      </c>
      <c r="H13" s="69" t="s">
        <v>13</v>
      </c>
      <c r="I13" s="69" t="s">
        <v>14</v>
      </c>
      <c r="J13" s="69" t="s">
        <v>15</v>
      </c>
    </row>
    <row r="14" spans="1:10" ht="57.6" customHeight="1">
      <c r="A14" s="182" t="s">
        <v>119</v>
      </c>
      <c r="B14" s="182"/>
      <c r="C14" s="183" t="s">
        <v>125</v>
      </c>
      <c r="D14" s="184"/>
      <c r="E14" s="184" t="s">
        <v>16</v>
      </c>
      <c r="F14" s="184"/>
      <c r="G14" s="13">
        <v>1</v>
      </c>
      <c r="H14" s="13">
        <v>2160</v>
      </c>
      <c r="I14" s="37">
        <v>151</v>
      </c>
      <c r="J14" s="38">
        <f>J62</f>
        <v>526549.87908679235</v>
      </c>
    </row>
    <row r="15" spans="1:10" ht="14.4">
      <c r="A15" s="185" t="s">
        <v>17</v>
      </c>
      <c r="B15" s="186"/>
      <c r="C15" s="186"/>
      <c r="D15" s="186"/>
      <c r="E15" s="186"/>
      <c r="F15" s="186"/>
      <c r="G15" s="186"/>
      <c r="H15" s="186"/>
      <c r="I15" s="187"/>
      <c r="J15" s="39">
        <f>J14</f>
        <v>526549.87908679235</v>
      </c>
    </row>
    <row r="16" spans="1:10" ht="34.950000000000003" customHeight="1">
      <c r="A16" s="188"/>
      <c r="B16" s="189"/>
      <c r="C16" s="189"/>
      <c r="D16" s="189"/>
      <c r="E16" s="189"/>
      <c r="F16" s="189"/>
      <c r="G16" s="189"/>
      <c r="H16" s="189"/>
      <c r="I16" s="189"/>
      <c r="J16" s="40"/>
    </row>
    <row r="17" spans="1:12" ht="14.4">
      <c r="A17" s="174"/>
      <c r="B17" s="175"/>
      <c r="C17" s="175"/>
      <c r="D17" s="175"/>
      <c r="E17" s="175"/>
      <c r="F17" s="175"/>
      <c r="G17" s="175"/>
      <c r="H17" s="175"/>
      <c r="I17" s="175"/>
      <c r="J17" s="41"/>
    </row>
    <row r="18" spans="1:12" s="3" customFormat="1" ht="70.95" customHeight="1">
      <c r="A18" s="14" t="s">
        <v>18</v>
      </c>
      <c r="B18" s="14" t="s">
        <v>19</v>
      </c>
      <c r="C18" s="15" t="s">
        <v>20</v>
      </c>
      <c r="D18" s="16" t="s">
        <v>21</v>
      </c>
      <c r="E18" s="16"/>
      <c r="F18" s="16" t="s">
        <v>22</v>
      </c>
      <c r="G18" s="16" t="s">
        <v>23</v>
      </c>
      <c r="H18" s="16" t="s">
        <v>24</v>
      </c>
      <c r="I18" s="42" t="s">
        <v>25</v>
      </c>
      <c r="J18" s="42" t="s">
        <v>26</v>
      </c>
    </row>
    <row r="19" spans="1:12" s="3" customFormat="1" ht="97.95" customHeight="1">
      <c r="A19" s="17" t="s">
        <v>124</v>
      </c>
      <c r="B19" s="18">
        <v>1</v>
      </c>
      <c r="C19" s="19">
        <v>151</v>
      </c>
      <c r="D19" s="18">
        <v>2160</v>
      </c>
      <c r="E19" s="19">
        <f>J62</f>
        <v>526549.87908679235</v>
      </c>
      <c r="F19" s="19">
        <f>J65</f>
        <v>105309.97581735847</v>
      </c>
      <c r="G19" s="19">
        <f>J68</f>
        <v>31592.992745207543</v>
      </c>
      <c r="H19" s="20">
        <v>0</v>
      </c>
      <c r="I19" s="20">
        <v>0</v>
      </c>
      <c r="J19" s="43">
        <v>1.0449999999999999</v>
      </c>
    </row>
    <row r="20" spans="1:12" ht="14.4" customHeight="1">
      <c r="A20" s="8" t="s">
        <v>27</v>
      </c>
    </row>
    <row r="21" spans="1:12" ht="32.25" customHeight="1">
      <c r="A21" s="71" t="s">
        <v>28</v>
      </c>
      <c r="B21" s="156" t="s">
        <v>29</v>
      </c>
      <c r="C21" s="157"/>
      <c r="D21" s="157"/>
      <c r="E21" s="158"/>
      <c r="F21" s="156" t="s">
        <v>30</v>
      </c>
      <c r="G21" s="157"/>
      <c r="H21" s="158"/>
      <c r="I21" s="71" t="s">
        <v>31</v>
      </c>
      <c r="J21" s="44" t="s">
        <v>118</v>
      </c>
    </row>
    <row r="22" spans="1:12" s="4" customFormat="1" ht="29.25" customHeight="1">
      <c r="A22" s="70" t="s">
        <v>32</v>
      </c>
      <c r="B22" s="144" t="s">
        <v>33</v>
      </c>
      <c r="C22" s="176"/>
      <c r="D22" s="176"/>
      <c r="E22" s="177"/>
      <c r="F22" s="142"/>
      <c r="G22" s="178"/>
      <c r="H22" s="179"/>
      <c r="I22" s="72" t="s">
        <v>34</v>
      </c>
      <c r="J22" s="72">
        <v>1</v>
      </c>
    </row>
    <row r="23" spans="1:12" s="4" customFormat="1" ht="29.25" hidden="1" customHeight="1">
      <c r="A23" s="70" t="s">
        <v>35</v>
      </c>
      <c r="B23" s="144" t="s">
        <v>36</v>
      </c>
      <c r="C23" s="176"/>
      <c r="D23" s="176"/>
      <c r="E23" s="177"/>
      <c r="F23" s="142"/>
      <c r="G23" s="178"/>
      <c r="H23" s="179"/>
      <c r="I23" s="72" t="s">
        <v>34</v>
      </c>
      <c r="J23" s="45"/>
    </row>
    <row r="24" spans="1:12" ht="41.4" customHeight="1">
      <c r="A24" s="70" t="s">
        <v>37</v>
      </c>
      <c r="B24" s="144" t="s">
        <v>38</v>
      </c>
      <c r="C24" s="176"/>
      <c r="D24" s="176"/>
      <c r="E24" s="177"/>
      <c r="F24" s="165" t="s">
        <v>39</v>
      </c>
      <c r="G24" s="166"/>
      <c r="H24" s="167"/>
      <c r="I24" s="72" t="s">
        <v>40</v>
      </c>
      <c r="J24" s="46">
        <v>22440</v>
      </c>
      <c r="L24" s="47"/>
    </row>
    <row r="25" spans="1:12" ht="48.6" customHeight="1">
      <c r="A25" s="23" t="s">
        <v>41</v>
      </c>
      <c r="B25" s="171" t="s">
        <v>42</v>
      </c>
      <c r="C25" s="172"/>
      <c r="D25" s="172"/>
      <c r="E25" s="173"/>
      <c r="F25" s="165" t="s">
        <v>145</v>
      </c>
      <c r="G25" s="166"/>
      <c r="H25" s="167"/>
      <c r="I25" s="72" t="s">
        <v>43</v>
      </c>
      <c r="J25" s="48">
        <v>104.5</v>
      </c>
    </row>
    <row r="26" spans="1:12" ht="14.4" customHeight="1">
      <c r="A26" s="70" t="s">
        <v>44</v>
      </c>
      <c r="B26" s="162" t="s">
        <v>45</v>
      </c>
      <c r="C26" s="163"/>
      <c r="D26" s="163"/>
      <c r="E26" s="164"/>
      <c r="F26" s="162" t="s">
        <v>46</v>
      </c>
      <c r="G26" s="163"/>
      <c r="H26" s="164"/>
      <c r="I26" s="72" t="s">
        <v>43</v>
      </c>
      <c r="J26" s="72">
        <v>20</v>
      </c>
    </row>
    <row r="27" spans="1:12" ht="13.95" customHeight="1">
      <c r="A27" s="70" t="s">
        <v>47</v>
      </c>
      <c r="B27" s="162" t="s">
        <v>48</v>
      </c>
      <c r="C27" s="163"/>
      <c r="D27" s="163"/>
      <c r="E27" s="164"/>
      <c r="F27" s="162" t="s">
        <v>46</v>
      </c>
      <c r="G27" s="163"/>
      <c r="H27" s="164"/>
      <c r="I27" s="72" t="s">
        <v>43</v>
      </c>
      <c r="J27" s="72">
        <v>30.2</v>
      </c>
    </row>
    <row r="28" spans="1:12" ht="30" customHeight="1">
      <c r="A28" s="23" t="s">
        <v>49</v>
      </c>
      <c r="B28" s="162" t="s">
        <v>50</v>
      </c>
      <c r="C28" s="163"/>
      <c r="D28" s="163"/>
      <c r="E28" s="164"/>
      <c r="F28" s="165" t="s">
        <v>51</v>
      </c>
      <c r="G28" s="166"/>
      <c r="H28" s="167"/>
      <c r="I28" s="72" t="s">
        <v>52</v>
      </c>
      <c r="J28" s="72">
        <f>J29+J30+J31+J32</f>
        <v>1.1500000000000001</v>
      </c>
    </row>
    <row r="29" spans="1:12" ht="33" customHeight="1">
      <c r="A29" s="23" t="s">
        <v>53</v>
      </c>
      <c r="B29" s="162" t="s">
        <v>50</v>
      </c>
      <c r="C29" s="163"/>
      <c r="D29" s="163"/>
      <c r="E29" s="164"/>
      <c r="F29" s="165" t="s">
        <v>54</v>
      </c>
      <c r="G29" s="166"/>
      <c r="H29" s="167"/>
      <c r="I29" s="72" t="s">
        <v>52</v>
      </c>
      <c r="J29" s="72">
        <v>1</v>
      </c>
    </row>
    <row r="30" spans="1:12" ht="46.95" customHeight="1">
      <c r="A30" s="23" t="s">
        <v>55</v>
      </c>
      <c r="B30" s="162" t="s">
        <v>50</v>
      </c>
      <c r="C30" s="163"/>
      <c r="D30" s="163"/>
      <c r="E30" s="164"/>
      <c r="F30" s="165" t="s">
        <v>56</v>
      </c>
      <c r="G30" s="166"/>
      <c r="H30" s="167"/>
      <c r="I30" s="72" t="s">
        <v>52</v>
      </c>
      <c r="J30" s="72">
        <v>0.05</v>
      </c>
    </row>
    <row r="31" spans="1:12" ht="45.75" customHeight="1">
      <c r="A31" s="23" t="s">
        <v>57</v>
      </c>
      <c r="B31" s="162" t="s">
        <v>50</v>
      </c>
      <c r="C31" s="163"/>
      <c r="D31" s="163"/>
      <c r="E31" s="164"/>
      <c r="F31" s="165" t="s">
        <v>58</v>
      </c>
      <c r="G31" s="166"/>
      <c r="H31" s="167"/>
      <c r="I31" s="72" t="s">
        <v>52</v>
      </c>
      <c r="J31" s="72">
        <v>0</v>
      </c>
    </row>
    <row r="32" spans="1:12" ht="50.4" customHeight="1">
      <c r="A32" s="23" t="s">
        <v>57</v>
      </c>
      <c r="B32" s="162" t="s">
        <v>50</v>
      </c>
      <c r="C32" s="163"/>
      <c r="D32" s="163"/>
      <c r="E32" s="164"/>
      <c r="F32" s="165" t="s">
        <v>59</v>
      </c>
      <c r="G32" s="166"/>
      <c r="H32" s="167"/>
      <c r="I32" s="72" t="s">
        <v>52</v>
      </c>
      <c r="J32" s="72">
        <v>0.1</v>
      </c>
    </row>
    <row r="33" spans="1:10" ht="30" hidden="1" customHeight="1">
      <c r="A33" s="23" t="s">
        <v>7</v>
      </c>
      <c r="B33" s="162" t="s">
        <v>50</v>
      </c>
      <c r="C33" s="163"/>
      <c r="D33" s="163"/>
      <c r="E33" s="164"/>
      <c r="F33" s="165" t="s">
        <v>60</v>
      </c>
      <c r="G33" s="166"/>
      <c r="H33" s="167"/>
      <c r="I33" s="72" t="s">
        <v>52</v>
      </c>
      <c r="J33" s="72">
        <f>1.67+0.35</f>
        <v>2.02</v>
      </c>
    </row>
    <row r="34" spans="1:10" ht="33" hidden="1" customHeight="1">
      <c r="A34" s="23" t="s">
        <v>53</v>
      </c>
      <c r="B34" s="162" t="s">
        <v>50</v>
      </c>
      <c r="C34" s="163"/>
      <c r="D34" s="163"/>
      <c r="E34" s="164"/>
      <c r="F34" s="165" t="s">
        <v>61</v>
      </c>
      <c r="G34" s="166"/>
      <c r="H34" s="167"/>
      <c r="I34" s="72" t="s">
        <v>52</v>
      </c>
      <c r="J34" s="46">
        <f>2-(0.0417*8)</f>
        <v>1.6663999999999999</v>
      </c>
    </row>
    <row r="35" spans="1:10" ht="28.5" hidden="1" customHeight="1">
      <c r="A35" s="23" t="s">
        <v>55</v>
      </c>
      <c r="B35" s="162" t="s">
        <v>50</v>
      </c>
      <c r="C35" s="163"/>
      <c r="D35" s="163"/>
      <c r="E35" s="164"/>
      <c r="F35" s="165" t="s">
        <v>62</v>
      </c>
      <c r="G35" s="166"/>
      <c r="H35" s="167"/>
      <c r="I35" s="72" t="s">
        <v>52</v>
      </c>
      <c r="J35" s="72">
        <v>0</v>
      </c>
    </row>
    <row r="36" spans="1:10" ht="45.75" hidden="1" customHeight="1">
      <c r="A36" s="23" t="s">
        <v>57</v>
      </c>
      <c r="B36" s="162" t="s">
        <v>50</v>
      </c>
      <c r="C36" s="163"/>
      <c r="D36" s="163"/>
      <c r="E36" s="164"/>
      <c r="F36" s="165" t="s">
        <v>63</v>
      </c>
      <c r="G36" s="166"/>
      <c r="H36" s="167"/>
      <c r="I36" s="72" t="s">
        <v>52</v>
      </c>
      <c r="J36" s="72">
        <v>0.3</v>
      </c>
    </row>
    <row r="37" spans="1:10" ht="45.75" hidden="1" customHeight="1">
      <c r="A37" s="23" t="s">
        <v>57</v>
      </c>
      <c r="B37" s="153" t="s">
        <v>50</v>
      </c>
      <c r="C37" s="153"/>
      <c r="D37" s="153"/>
      <c r="E37" s="153"/>
      <c r="F37" s="168" t="s">
        <v>64</v>
      </c>
      <c r="G37" s="169"/>
      <c r="H37" s="169"/>
      <c r="I37" s="72" t="s">
        <v>52</v>
      </c>
      <c r="J37" s="72">
        <v>0.1</v>
      </c>
    </row>
    <row r="38" spans="1:10" ht="29.25" customHeight="1">
      <c r="A38" s="70" t="s">
        <v>21</v>
      </c>
      <c r="B38" s="153" t="s">
        <v>65</v>
      </c>
      <c r="C38" s="153"/>
      <c r="D38" s="153"/>
      <c r="E38" s="153"/>
      <c r="F38" s="170" t="s">
        <v>146</v>
      </c>
      <c r="G38" s="170"/>
      <c r="H38" s="170"/>
      <c r="I38" s="48" t="s">
        <v>66</v>
      </c>
      <c r="J38" s="48">
        <v>2160</v>
      </c>
    </row>
    <row r="39" spans="1:10" ht="45" hidden="1" customHeight="1">
      <c r="A39" s="70" t="s">
        <v>67</v>
      </c>
      <c r="B39" s="153" t="s">
        <v>65</v>
      </c>
      <c r="C39" s="153"/>
      <c r="D39" s="153"/>
      <c r="E39" s="153"/>
      <c r="F39" s="170" t="s">
        <v>68</v>
      </c>
      <c r="G39" s="170"/>
      <c r="H39" s="170"/>
      <c r="I39" s="48" t="s">
        <v>66</v>
      </c>
      <c r="J39" s="48">
        <v>1472</v>
      </c>
    </row>
    <row r="40" spans="1:10" ht="39" customHeight="1">
      <c r="A40" s="70" t="s">
        <v>69</v>
      </c>
      <c r="B40" s="153" t="s">
        <v>70</v>
      </c>
      <c r="C40" s="153"/>
      <c r="D40" s="153"/>
      <c r="E40" s="153"/>
      <c r="F40" s="154" t="s">
        <v>147</v>
      </c>
      <c r="G40" s="154"/>
      <c r="H40" s="154"/>
      <c r="I40" s="48" t="s">
        <v>66</v>
      </c>
      <c r="J40" s="72">
        <v>164.3</v>
      </c>
    </row>
    <row r="42" spans="1:10">
      <c r="A42" s="8" t="s">
        <v>71</v>
      </c>
    </row>
    <row r="45" spans="1:10" ht="27.6">
      <c r="A45" s="24" t="s">
        <v>72</v>
      </c>
      <c r="B45" s="155" t="s">
        <v>29</v>
      </c>
      <c r="C45" s="155"/>
      <c r="D45" s="155"/>
      <c r="E45" s="155" t="s">
        <v>73</v>
      </c>
      <c r="F45" s="155"/>
      <c r="G45" s="156" t="s">
        <v>74</v>
      </c>
      <c r="H45" s="157"/>
      <c r="I45" s="158"/>
      <c r="J45" s="44" t="s">
        <v>127</v>
      </c>
    </row>
    <row r="46" spans="1:10" ht="40.200000000000003" customHeight="1">
      <c r="A46" s="73" t="s">
        <v>75</v>
      </c>
      <c r="B46" s="124" t="s">
        <v>76</v>
      </c>
      <c r="C46" s="94"/>
      <c r="D46" s="94"/>
      <c r="E46" s="133" t="s">
        <v>77</v>
      </c>
      <c r="F46" s="133"/>
      <c r="G46" s="159" t="s">
        <v>148</v>
      </c>
      <c r="H46" s="160"/>
      <c r="I46" s="161"/>
      <c r="J46" s="78">
        <f>J24/J40</f>
        <v>136.57942787583687</v>
      </c>
    </row>
    <row r="47" spans="1:10" ht="32.4" customHeight="1">
      <c r="A47" s="94" t="s">
        <v>78</v>
      </c>
      <c r="B47" s="100" t="s">
        <v>79</v>
      </c>
      <c r="C47" s="101"/>
      <c r="D47" s="102"/>
      <c r="E47" s="109" t="s">
        <v>80</v>
      </c>
      <c r="F47" s="110"/>
      <c r="G47" s="115" t="s">
        <v>160</v>
      </c>
      <c r="H47" s="116"/>
      <c r="I47" s="117"/>
      <c r="J47" s="95">
        <f>(J46*0.2)/3</f>
        <v>9.1052951917224583</v>
      </c>
    </row>
    <row r="48" spans="1:10" ht="30" customHeight="1">
      <c r="A48" s="94"/>
      <c r="B48" s="103"/>
      <c r="C48" s="104"/>
      <c r="D48" s="105"/>
      <c r="E48" s="111"/>
      <c r="F48" s="112"/>
      <c r="G48" s="118"/>
      <c r="H48" s="119"/>
      <c r="I48" s="120"/>
      <c r="J48" s="96"/>
    </row>
    <row r="49" spans="1:10" ht="42.75" customHeight="1">
      <c r="A49" s="94"/>
      <c r="B49" s="103"/>
      <c r="C49" s="104"/>
      <c r="D49" s="105"/>
      <c r="E49" s="111"/>
      <c r="F49" s="112"/>
      <c r="G49" s="118"/>
      <c r="H49" s="119"/>
      <c r="I49" s="120"/>
      <c r="J49" s="96"/>
    </row>
    <row r="50" spans="1:10" ht="76.95" hidden="1" customHeight="1">
      <c r="A50" s="94"/>
      <c r="B50" s="103"/>
      <c r="C50" s="104"/>
      <c r="D50" s="105"/>
      <c r="E50" s="111"/>
      <c r="F50" s="112"/>
      <c r="G50" s="118"/>
      <c r="H50" s="119"/>
      <c r="I50" s="120"/>
      <c r="J50" s="96"/>
    </row>
    <row r="51" spans="1:10" ht="105" hidden="1" customHeight="1">
      <c r="A51" s="94"/>
      <c r="B51" s="103"/>
      <c r="C51" s="104"/>
      <c r="D51" s="105"/>
      <c r="E51" s="111"/>
      <c r="F51" s="112"/>
      <c r="G51" s="118"/>
      <c r="H51" s="119"/>
      <c r="I51" s="120"/>
      <c r="J51" s="96"/>
    </row>
    <row r="52" spans="1:10" ht="3" hidden="1" customHeight="1">
      <c r="A52" s="94"/>
      <c r="B52" s="103"/>
      <c r="C52" s="104"/>
      <c r="D52" s="105"/>
      <c r="E52" s="111"/>
      <c r="F52" s="112"/>
      <c r="G52" s="136"/>
      <c r="H52" s="137"/>
      <c r="I52" s="138"/>
      <c r="J52" s="96"/>
    </row>
    <row r="53" spans="1:10" ht="27" hidden="1" customHeight="1">
      <c r="A53" s="94"/>
      <c r="B53" s="103"/>
      <c r="C53" s="104"/>
      <c r="D53" s="105"/>
      <c r="E53" s="111"/>
      <c r="F53" s="112"/>
      <c r="G53" s="136"/>
      <c r="H53" s="137"/>
      <c r="I53" s="138"/>
      <c r="J53" s="96"/>
    </row>
    <row r="54" spans="1:10" ht="61.5" hidden="1" customHeight="1">
      <c r="A54" s="94"/>
      <c r="B54" s="106"/>
      <c r="C54" s="107"/>
      <c r="D54" s="108"/>
      <c r="E54" s="113"/>
      <c r="F54" s="114"/>
      <c r="G54" s="139"/>
      <c r="H54" s="140"/>
      <c r="I54" s="141"/>
      <c r="J54" s="97"/>
    </row>
    <row r="55" spans="1:10" s="5" customFormat="1" ht="63" customHeight="1">
      <c r="A55" s="72" t="s">
        <v>81</v>
      </c>
      <c r="B55" s="121" t="s">
        <v>82</v>
      </c>
      <c r="C55" s="129"/>
      <c r="D55" s="130"/>
      <c r="E55" s="142" t="s">
        <v>83</v>
      </c>
      <c r="F55" s="143"/>
      <c r="G55" s="144" t="s">
        <v>149</v>
      </c>
      <c r="H55" s="145"/>
      <c r="I55" s="146"/>
      <c r="J55" s="77">
        <v>4.5999999999999996</v>
      </c>
    </row>
    <row r="56" spans="1:10" ht="45" hidden="1" customHeight="1">
      <c r="A56" s="94" t="s">
        <v>84</v>
      </c>
      <c r="B56" s="100" t="s">
        <v>85</v>
      </c>
      <c r="C56" s="101"/>
      <c r="D56" s="102"/>
      <c r="E56" s="109" t="s">
        <v>86</v>
      </c>
      <c r="F56" s="110"/>
      <c r="G56" s="147" t="s">
        <v>87</v>
      </c>
      <c r="H56" s="148"/>
      <c r="I56" s="148"/>
      <c r="J56" s="98">
        <v>40.51</v>
      </c>
    </row>
    <row r="57" spans="1:10" ht="30.75" hidden="1" customHeight="1">
      <c r="A57" s="94"/>
      <c r="B57" s="103"/>
      <c r="C57" s="104"/>
      <c r="D57" s="105"/>
      <c r="E57" s="111"/>
      <c r="F57" s="112"/>
      <c r="G57" s="149" t="s">
        <v>88</v>
      </c>
      <c r="H57" s="150"/>
      <c r="I57" s="151"/>
      <c r="J57" s="99"/>
    </row>
    <row r="58" spans="1:10" ht="15" customHeight="1">
      <c r="A58" s="73" t="s">
        <v>89</v>
      </c>
      <c r="B58" s="131" t="s">
        <v>90</v>
      </c>
      <c r="C58" s="131"/>
      <c r="D58" s="132"/>
      <c r="E58" s="133" t="s">
        <v>91</v>
      </c>
      <c r="F58" s="133"/>
      <c r="G58" s="134" t="s">
        <v>150</v>
      </c>
      <c r="H58" s="135"/>
      <c r="I58" s="152"/>
      <c r="J58" s="50">
        <f>(J46+J47+J55)/12</f>
        <v>12.523726922296611</v>
      </c>
    </row>
    <row r="59" spans="1:10" ht="30" customHeight="1">
      <c r="A59" s="73" t="s">
        <v>92</v>
      </c>
      <c r="B59" s="131" t="s">
        <v>93</v>
      </c>
      <c r="C59" s="131"/>
      <c r="D59" s="132"/>
      <c r="E59" s="133" t="s">
        <v>94</v>
      </c>
      <c r="F59" s="133"/>
      <c r="G59" s="134" t="s">
        <v>151</v>
      </c>
      <c r="H59" s="135"/>
      <c r="I59" s="135"/>
      <c r="J59" s="50">
        <f>(J46+J47+J55+J58)*30.2%</f>
        <v>49.168151896936493</v>
      </c>
    </row>
    <row r="60" spans="1:10" hidden="1">
      <c r="A60" s="27" t="s">
        <v>95</v>
      </c>
      <c r="B60" s="2"/>
      <c r="C60" s="2"/>
      <c r="D60" s="2"/>
      <c r="G60" s="28" t="s">
        <v>96</v>
      </c>
      <c r="H60" s="29">
        <f>(125.31+8.35+40.51+14.51+58.98)*J33</f>
        <v>500.27319999999992</v>
      </c>
      <c r="I60" s="51" t="s">
        <v>97</v>
      </c>
      <c r="J60" s="50">
        <f>(J47+J48+J56+J59)*0.302</f>
        <v>29.832601020775002</v>
      </c>
    </row>
    <row r="61" spans="1:10" ht="29.4" customHeight="1">
      <c r="A61" s="73" t="s">
        <v>20</v>
      </c>
      <c r="B61" s="131" t="s">
        <v>98</v>
      </c>
      <c r="C61" s="131"/>
      <c r="D61" s="132"/>
      <c r="E61" s="133" t="s">
        <v>99</v>
      </c>
      <c r="F61" s="133"/>
      <c r="G61" s="134" t="s">
        <v>152</v>
      </c>
      <c r="H61" s="135"/>
      <c r="I61" s="135"/>
      <c r="J61" s="50">
        <f>(J46+J47+J55+J58+J59)*1.15</f>
        <v>243.77309216981126</v>
      </c>
    </row>
    <row r="62" spans="1:10" ht="33" customHeight="1">
      <c r="A62" s="30" t="s">
        <v>100</v>
      </c>
      <c r="B62" s="131" t="s">
        <v>117</v>
      </c>
      <c r="C62" s="131"/>
      <c r="D62" s="132"/>
      <c r="E62" s="133" t="s">
        <v>101</v>
      </c>
      <c r="F62" s="133"/>
      <c r="G62" s="134" t="s">
        <v>153</v>
      </c>
      <c r="H62" s="135"/>
      <c r="I62" s="135"/>
      <c r="J62" s="52">
        <f>(J61*J38*1)</f>
        <v>526549.87908679235</v>
      </c>
    </row>
    <row r="63" spans="1:10" s="5" customFormat="1" ht="13.2" customHeight="1">
      <c r="A63" s="31"/>
      <c r="B63" s="75"/>
      <c r="C63" s="75"/>
      <c r="D63" s="75"/>
      <c r="G63" s="33"/>
      <c r="H63" s="34"/>
      <c r="J63" s="53"/>
    </row>
    <row r="64" spans="1:10" ht="15.6" customHeight="1">
      <c r="A64" s="127" t="s">
        <v>102</v>
      </c>
      <c r="B64" s="128"/>
      <c r="C64" s="128"/>
      <c r="D64" s="128"/>
      <c r="E64" s="75"/>
      <c r="G64" s="33"/>
      <c r="H64" s="36"/>
      <c r="J64" s="54"/>
    </row>
    <row r="65" spans="1:11" ht="49.95" customHeight="1">
      <c r="A65" s="71" t="s">
        <v>22</v>
      </c>
      <c r="B65" s="121" t="s">
        <v>103</v>
      </c>
      <c r="C65" s="129"/>
      <c r="D65" s="130"/>
      <c r="E65" s="94" t="s">
        <v>104</v>
      </c>
      <c r="F65" s="94"/>
      <c r="G65" s="124" t="s">
        <v>154</v>
      </c>
      <c r="H65" s="124"/>
      <c r="I65" s="124"/>
      <c r="J65" s="46">
        <f>(J61*J38)*0.2</f>
        <v>105309.97581735847</v>
      </c>
    </row>
    <row r="66" spans="1:11" ht="25.95" customHeight="1">
      <c r="A66" s="55" t="s">
        <v>105</v>
      </c>
      <c r="B66" s="121" t="s">
        <v>103</v>
      </c>
      <c r="C66" s="122"/>
      <c r="D66" s="123"/>
      <c r="E66" s="94" t="s">
        <v>106</v>
      </c>
      <c r="F66" s="94"/>
      <c r="G66" s="124" t="s">
        <v>155</v>
      </c>
      <c r="H66" s="124"/>
      <c r="I66" s="124"/>
      <c r="J66" s="46">
        <f>J61*0.2</f>
        <v>48.754618433962257</v>
      </c>
    </row>
    <row r="67" spans="1:11" ht="19.95" customHeight="1">
      <c r="A67" s="74" t="s">
        <v>107</v>
      </c>
      <c r="B67" s="75"/>
      <c r="C67" s="75"/>
      <c r="D67" s="75"/>
      <c r="E67" s="75"/>
      <c r="F67" s="5"/>
      <c r="G67" s="33"/>
      <c r="H67" s="34"/>
    </row>
    <row r="68" spans="1:11" ht="31.2" customHeight="1">
      <c r="A68" s="56" t="s">
        <v>23</v>
      </c>
      <c r="B68" s="89" t="s">
        <v>108</v>
      </c>
      <c r="C68" s="89"/>
      <c r="D68" s="89"/>
      <c r="E68" s="89" t="s">
        <v>109</v>
      </c>
      <c r="F68" s="89"/>
      <c r="G68" s="89" t="s">
        <v>156</v>
      </c>
      <c r="H68" s="89"/>
      <c r="I68" s="89"/>
      <c r="J68" s="65">
        <f>((J61*J38)+J65)*0.05</f>
        <v>31592.992745207543</v>
      </c>
      <c r="K68" s="36"/>
    </row>
    <row r="69" spans="1:11" ht="25.95" customHeight="1">
      <c r="A69" s="55" t="s">
        <v>110</v>
      </c>
      <c r="B69" s="121" t="s">
        <v>108</v>
      </c>
      <c r="C69" s="122"/>
      <c r="D69" s="123"/>
      <c r="E69" s="94" t="s">
        <v>111</v>
      </c>
      <c r="F69" s="94"/>
      <c r="G69" s="124" t="s">
        <v>157</v>
      </c>
      <c r="H69" s="124"/>
      <c r="I69" s="124"/>
      <c r="J69" s="46">
        <f>(J61+J66)*0.05</f>
        <v>14.626385530188678</v>
      </c>
    </row>
    <row r="70" spans="1:11" ht="10.199999999999999" customHeight="1">
      <c r="A70" s="57"/>
      <c r="B70" s="58"/>
      <c r="C70" s="58"/>
      <c r="D70" s="58"/>
      <c r="E70" s="59"/>
      <c r="F70" s="59"/>
      <c r="G70" s="58"/>
      <c r="H70" s="58"/>
      <c r="I70" s="58"/>
      <c r="J70" s="66"/>
    </row>
    <row r="71" spans="1:11" ht="14.4" customHeight="1">
      <c r="A71" s="57" t="s">
        <v>112</v>
      </c>
      <c r="B71" s="58"/>
      <c r="C71" s="60" t="s">
        <v>113</v>
      </c>
      <c r="D71" s="58"/>
      <c r="E71" s="59"/>
      <c r="F71" s="59"/>
      <c r="G71" s="58"/>
      <c r="H71" s="58"/>
      <c r="I71" s="58"/>
      <c r="J71" s="66"/>
    </row>
    <row r="72" spans="1:11" ht="31.2" customHeight="1">
      <c r="A72" s="56" t="s">
        <v>44</v>
      </c>
      <c r="B72" s="125">
        <v>0.2</v>
      </c>
      <c r="C72" s="89"/>
      <c r="D72" s="89"/>
      <c r="E72" s="89" t="s">
        <v>114</v>
      </c>
      <c r="F72" s="89"/>
      <c r="G72" s="89" t="s">
        <v>158</v>
      </c>
      <c r="H72" s="89"/>
      <c r="I72" s="89"/>
      <c r="J72" s="65">
        <f>((J61*J38)+J65+J68)*0.2</f>
        <v>132690.56952987166</v>
      </c>
    </row>
    <row r="73" spans="1:11" ht="25.95" customHeight="1">
      <c r="A73" s="55" t="s">
        <v>115</v>
      </c>
      <c r="B73" s="126">
        <v>0.2</v>
      </c>
      <c r="C73" s="122"/>
      <c r="D73" s="123"/>
      <c r="E73" s="89" t="s">
        <v>116</v>
      </c>
      <c r="F73" s="89"/>
      <c r="G73" s="89" t="s">
        <v>159</v>
      </c>
      <c r="H73" s="89"/>
      <c r="I73" s="89"/>
      <c r="J73" s="46">
        <f>(J61+J66+J69)*0.2</f>
        <v>61.430819226792437</v>
      </c>
    </row>
    <row r="74" spans="1:11" ht="12.6" customHeight="1">
      <c r="A74" s="9"/>
    </row>
    <row r="75" spans="1:11">
      <c r="A75" s="194" t="s">
        <v>161</v>
      </c>
      <c r="B75" s="195"/>
      <c r="C75" s="195"/>
      <c r="D75" s="195"/>
      <c r="E75" s="195"/>
      <c r="F75" s="195"/>
      <c r="G75" s="195"/>
      <c r="H75" s="195"/>
      <c r="I75" s="195"/>
      <c r="J75" s="195"/>
    </row>
    <row r="76" spans="1:11">
      <c r="A76" s="195"/>
      <c r="B76" s="195"/>
      <c r="C76" s="195"/>
      <c r="D76" s="195"/>
      <c r="E76" s="195"/>
      <c r="F76" s="195"/>
      <c r="G76" s="195"/>
      <c r="H76" s="195"/>
      <c r="I76" s="195"/>
      <c r="J76" s="195"/>
    </row>
    <row r="77" spans="1:11">
      <c r="A77" s="195"/>
      <c r="B77" s="195"/>
      <c r="C77" s="195"/>
      <c r="D77" s="195"/>
      <c r="E77" s="195"/>
      <c r="F77" s="195"/>
      <c r="G77" s="195"/>
      <c r="H77" s="195"/>
      <c r="I77" s="195"/>
      <c r="J77" s="195"/>
    </row>
    <row r="78" spans="1:11">
      <c r="A78" s="195"/>
      <c r="B78" s="195"/>
      <c r="C78" s="195"/>
      <c r="D78" s="195"/>
      <c r="E78" s="195"/>
      <c r="F78" s="195"/>
      <c r="G78" s="195"/>
      <c r="H78" s="195"/>
      <c r="I78" s="195"/>
      <c r="J78" s="195"/>
    </row>
    <row r="79" spans="1:11" ht="13.95" customHeight="1">
      <c r="A79" s="195"/>
      <c r="B79" s="195"/>
      <c r="C79" s="195"/>
      <c r="D79" s="195"/>
      <c r="E79" s="195"/>
      <c r="F79" s="195"/>
      <c r="G79" s="195"/>
      <c r="H79" s="195"/>
      <c r="I79" s="195"/>
      <c r="J79" s="195"/>
    </row>
    <row r="80" spans="1:11">
      <c r="A80" s="195"/>
      <c r="B80" s="195"/>
      <c r="C80" s="195"/>
      <c r="D80" s="195"/>
      <c r="E80" s="195"/>
      <c r="F80" s="195"/>
      <c r="G80" s="195"/>
      <c r="H80" s="195"/>
      <c r="I80" s="195"/>
      <c r="J80" s="195"/>
    </row>
    <row r="81" spans="1:10" s="6" customFormat="1">
      <c r="A81" s="195"/>
      <c r="B81" s="195"/>
      <c r="C81" s="195"/>
      <c r="D81" s="195"/>
      <c r="E81" s="195"/>
      <c r="F81" s="195"/>
      <c r="G81" s="195"/>
      <c r="H81" s="195"/>
      <c r="I81" s="195"/>
      <c r="J81" s="195"/>
    </row>
    <row r="82" spans="1:10" s="6" customFormat="1" ht="181.8" customHeight="1">
      <c r="A82" s="195"/>
      <c r="B82" s="195"/>
      <c r="C82" s="195"/>
      <c r="D82" s="195"/>
      <c r="E82" s="195"/>
      <c r="F82" s="195"/>
      <c r="G82" s="195"/>
      <c r="H82" s="195"/>
      <c r="I82" s="195"/>
      <c r="J82" s="195"/>
    </row>
    <row r="83" spans="1:10" s="76" customFormat="1">
      <c r="A83" s="92"/>
      <c r="B83" s="92"/>
      <c r="C83" s="92"/>
      <c r="D83" s="92"/>
      <c r="E83" s="92"/>
      <c r="F83" s="92"/>
    </row>
    <row r="84" spans="1:10" s="6" customFormat="1">
      <c r="A84" s="93"/>
      <c r="B84" s="93"/>
    </row>
    <row r="85" spans="1:10" s="6" customFormat="1"/>
  </sheetData>
  <mergeCells count="118">
    <mergeCell ref="A83:B83"/>
    <mergeCell ref="C83:D83"/>
    <mergeCell ref="E83:F83"/>
    <mergeCell ref="A84:B84"/>
    <mergeCell ref="B72:D72"/>
    <mergeCell ref="E72:F72"/>
    <mergeCell ref="G72:I72"/>
    <mergeCell ref="B73:D73"/>
    <mergeCell ref="E73:F73"/>
    <mergeCell ref="G73:I73"/>
    <mergeCell ref="A75:J82"/>
    <mergeCell ref="B68:D68"/>
    <mergeCell ref="E68:F68"/>
    <mergeCell ref="G68:I68"/>
    <mergeCell ref="B69:D69"/>
    <mergeCell ref="E69:F69"/>
    <mergeCell ref="G69:I69"/>
    <mergeCell ref="A64:D64"/>
    <mergeCell ref="B65:D65"/>
    <mergeCell ref="E65:F65"/>
    <mergeCell ref="G65:I65"/>
    <mergeCell ref="B66:D66"/>
    <mergeCell ref="E66:F66"/>
    <mergeCell ref="G66:I66"/>
    <mergeCell ref="B61:D61"/>
    <mergeCell ref="E61:F61"/>
    <mergeCell ref="G61:I61"/>
    <mergeCell ref="B62:D62"/>
    <mergeCell ref="E62:F62"/>
    <mergeCell ref="G62:I62"/>
    <mergeCell ref="B58:D58"/>
    <mergeCell ref="E58:F58"/>
    <mergeCell ref="G58:I58"/>
    <mergeCell ref="B59:D59"/>
    <mergeCell ref="E59:F59"/>
    <mergeCell ref="G59:I59"/>
    <mergeCell ref="A56:A57"/>
    <mergeCell ref="B56:D57"/>
    <mergeCell ref="E56:F57"/>
    <mergeCell ref="G56:I56"/>
    <mergeCell ref="J56:J57"/>
    <mergeCell ref="G57:I57"/>
    <mergeCell ref="J47:J54"/>
    <mergeCell ref="G52:I52"/>
    <mergeCell ref="G53:I53"/>
    <mergeCell ref="G54:I54"/>
    <mergeCell ref="B55:D55"/>
    <mergeCell ref="E55:F55"/>
    <mergeCell ref="G55:I55"/>
    <mergeCell ref="B46:D46"/>
    <mergeCell ref="E46:F46"/>
    <mergeCell ref="G46:I46"/>
    <mergeCell ref="A47:A54"/>
    <mergeCell ref="B47:D54"/>
    <mergeCell ref="E47:F54"/>
    <mergeCell ref="G47:I51"/>
    <mergeCell ref="B39:E39"/>
    <mergeCell ref="F39:H39"/>
    <mergeCell ref="B40:E40"/>
    <mergeCell ref="F40:H40"/>
    <mergeCell ref="B45:D45"/>
    <mergeCell ref="E45:F45"/>
    <mergeCell ref="G45:I45"/>
    <mergeCell ref="B36:E36"/>
    <mergeCell ref="F36:H36"/>
    <mergeCell ref="B37:E37"/>
    <mergeCell ref="F37:H37"/>
    <mergeCell ref="B38:E38"/>
    <mergeCell ref="F38:H38"/>
    <mergeCell ref="B33:E33"/>
    <mergeCell ref="F33:H33"/>
    <mergeCell ref="B34:E34"/>
    <mergeCell ref="F34:H34"/>
    <mergeCell ref="B35:E35"/>
    <mergeCell ref="F35:H35"/>
    <mergeCell ref="B30:E30"/>
    <mergeCell ref="F30:H30"/>
    <mergeCell ref="B31:E31"/>
    <mergeCell ref="F31:H31"/>
    <mergeCell ref="B32:E32"/>
    <mergeCell ref="F32:H32"/>
    <mergeCell ref="B27:E27"/>
    <mergeCell ref="F27:H27"/>
    <mergeCell ref="B28:E28"/>
    <mergeCell ref="F28:H28"/>
    <mergeCell ref="B29:E29"/>
    <mergeCell ref="F29:H29"/>
    <mergeCell ref="B24:E24"/>
    <mergeCell ref="F24:H24"/>
    <mergeCell ref="B25:E25"/>
    <mergeCell ref="F25:H25"/>
    <mergeCell ref="B26:E26"/>
    <mergeCell ref="F26:H26"/>
    <mergeCell ref="B21:E21"/>
    <mergeCell ref="F21:H21"/>
    <mergeCell ref="B22:E22"/>
    <mergeCell ref="F22:H22"/>
    <mergeCell ref="B23:E23"/>
    <mergeCell ref="F23:H23"/>
    <mergeCell ref="A15:I15"/>
    <mergeCell ref="A16:I16"/>
    <mergeCell ref="A17:I17"/>
    <mergeCell ref="A8:J8"/>
    <mergeCell ref="B9:J9"/>
    <mergeCell ref="B10:J10"/>
    <mergeCell ref="B12:F12"/>
    <mergeCell ref="A13:B13"/>
    <mergeCell ref="C13:D13"/>
    <mergeCell ref="E13:F13"/>
    <mergeCell ref="I1:J1"/>
    <mergeCell ref="I2:J2"/>
    <mergeCell ref="I3:J3"/>
    <mergeCell ref="I4:J4"/>
    <mergeCell ref="I5:J5"/>
    <mergeCell ref="I6:J6"/>
    <mergeCell ref="A14:B14"/>
    <mergeCell ref="C14:D14"/>
    <mergeCell ref="E14:F14"/>
  </mergeCells>
  <pageMargins left="0.78740157480314998" right="0.15748031496063" top="0.196850393700787" bottom="0.196850393700787" header="0.31496062992126" footer="0.31496062992126"/>
  <pageSetup paperSize="9" scale="6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5"/>
  <sheetViews>
    <sheetView tabSelected="1" workbookViewId="0">
      <selection activeCell="K21" sqref="K21"/>
    </sheetView>
  </sheetViews>
  <sheetFormatPr defaultColWidth="9.109375" defaultRowHeight="13.8"/>
  <cols>
    <col min="1" max="1" width="16.33203125" style="8" customWidth="1"/>
    <col min="2" max="2" width="9.109375" style="8"/>
    <col min="3" max="3" width="15.6640625" style="8" customWidth="1"/>
    <col min="4" max="4" width="12.33203125" style="8" customWidth="1"/>
    <col min="5" max="5" width="12.109375" style="8" customWidth="1"/>
    <col min="6" max="6" width="21.6640625" style="8" customWidth="1"/>
    <col min="7" max="7" width="13.33203125" style="8" customWidth="1"/>
    <col min="8" max="8" width="18.44140625" style="8" customWidth="1"/>
    <col min="9" max="9" width="10.6640625" style="8" customWidth="1"/>
    <col min="10" max="10" width="19.44140625" style="8" customWidth="1"/>
    <col min="11" max="11" width="14.109375" style="8" customWidth="1"/>
    <col min="12" max="12" width="12.44140625" style="8" customWidth="1"/>
    <col min="13" max="16384" width="9.109375" style="8"/>
  </cols>
  <sheetData>
    <row r="1" spans="1:10" ht="15.6">
      <c r="I1" s="190" t="s">
        <v>0</v>
      </c>
      <c r="J1" s="190"/>
    </row>
    <row r="2" spans="1:10" ht="15.6">
      <c r="I2" s="190" t="s">
        <v>1</v>
      </c>
      <c r="J2" s="190"/>
    </row>
    <row r="3" spans="1:10" ht="15.6">
      <c r="I3" s="190" t="s">
        <v>2</v>
      </c>
      <c r="J3" s="190"/>
    </row>
    <row r="4" spans="1:10" ht="15.6">
      <c r="I4" s="190" t="s">
        <v>120</v>
      </c>
      <c r="J4" s="190"/>
    </row>
    <row r="5" spans="1:10" ht="15.6">
      <c r="I5" s="190" t="s">
        <v>121</v>
      </c>
      <c r="J5" s="190"/>
    </row>
    <row r="6" spans="1:10" ht="15.6">
      <c r="I6" s="190" t="s">
        <v>169</v>
      </c>
      <c r="J6" s="190"/>
    </row>
    <row r="7" spans="1:10">
      <c r="D7" s="9" t="s">
        <v>3</v>
      </c>
    </row>
    <row r="8" spans="1:10" s="1" customFormat="1" ht="43.2" customHeight="1">
      <c r="A8" s="191" t="s">
        <v>122</v>
      </c>
      <c r="B8" s="191"/>
      <c r="C8" s="191"/>
      <c r="D8" s="191"/>
      <c r="E8" s="192"/>
      <c r="F8" s="192"/>
      <c r="G8" s="192"/>
      <c r="H8" s="192"/>
      <c r="I8" s="192"/>
      <c r="J8" s="192"/>
    </row>
    <row r="9" spans="1:10">
      <c r="A9" s="10" t="s">
        <v>4</v>
      </c>
      <c r="B9" s="193" t="s">
        <v>123</v>
      </c>
      <c r="C9" s="131"/>
      <c r="D9" s="131"/>
      <c r="E9" s="131"/>
      <c r="F9" s="131"/>
      <c r="G9" s="131"/>
      <c r="H9" s="131"/>
      <c r="I9" s="131"/>
      <c r="J9" s="132"/>
    </row>
    <row r="10" spans="1:10" ht="69">
      <c r="A10" s="10" t="s">
        <v>5</v>
      </c>
      <c r="B10" s="121" t="s">
        <v>6</v>
      </c>
      <c r="C10" s="131"/>
      <c r="D10" s="131"/>
      <c r="E10" s="131"/>
      <c r="F10" s="131"/>
      <c r="G10" s="131"/>
      <c r="H10" s="131"/>
      <c r="I10" s="131"/>
      <c r="J10" s="132"/>
    </row>
    <row r="12" spans="1:10" hidden="1">
      <c r="A12" s="11" t="s">
        <v>7</v>
      </c>
      <c r="B12" s="180" t="s">
        <v>8</v>
      </c>
      <c r="C12" s="180"/>
      <c r="D12" s="180"/>
      <c r="E12" s="180"/>
      <c r="F12" s="180"/>
      <c r="G12" s="4"/>
    </row>
    <row r="13" spans="1:10" s="2" customFormat="1" ht="41.4">
      <c r="A13" s="181" t="s">
        <v>9</v>
      </c>
      <c r="B13" s="181"/>
      <c r="C13" s="181" t="s">
        <v>10</v>
      </c>
      <c r="D13" s="181"/>
      <c r="E13" s="181" t="s">
        <v>11</v>
      </c>
      <c r="F13" s="181"/>
      <c r="G13" s="87" t="s">
        <v>12</v>
      </c>
      <c r="H13" s="87" t="s">
        <v>13</v>
      </c>
      <c r="I13" s="87" t="s">
        <v>14</v>
      </c>
      <c r="J13" s="87" t="s">
        <v>15</v>
      </c>
    </row>
    <row r="14" spans="1:10" ht="57.6" customHeight="1">
      <c r="A14" s="182" t="s">
        <v>119</v>
      </c>
      <c r="B14" s="182"/>
      <c r="C14" s="183" t="s">
        <v>125</v>
      </c>
      <c r="D14" s="184"/>
      <c r="E14" s="184" t="s">
        <v>16</v>
      </c>
      <c r="F14" s="184"/>
      <c r="G14" s="13">
        <v>1</v>
      </c>
      <c r="H14" s="13">
        <v>2928</v>
      </c>
      <c r="I14" s="37">
        <v>181</v>
      </c>
      <c r="J14" s="38">
        <f>J62</f>
        <v>867478.07975920022</v>
      </c>
    </row>
    <row r="15" spans="1:10" ht="14.4">
      <c r="A15" s="185" t="s">
        <v>17</v>
      </c>
      <c r="B15" s="186"/>
      <c r="C15" s="186"/>
      <c r="D15" s="186"/>
      <c r="E15" s="186"/>
      <c r="F15" s="186"/>
      <c r="G15" s="186"/>
      <c r="H15" s="186"/>
      <c r="I15" s="187"/>
      <c r="J15" s="39">
        <f>J14</f>
        <v>867478.07975920022</v>
      </c>
    </row>
    <row r="16" spans="1:10" ht="34.950000000000003" customHeight="1">
      <c r="A16" s="188"/>
      <c r="B16" s="189"/>
      <c r="C16" s="189"/>
      <c r="D16" s="189"/>
      <c r="E16" s="189"/>
      <c r="F16" s="189"/>
      <c r="G16" s="189"/>
      <c r="H16" s="189"/>
      <c r="I16" s="189"/>
      <c r="J16" s="40"/>
    </row>
    <row r="17" spans="1:12" ht="14.4">
      <c r="A17" s="174"/>
      <c r="B17" s="175"/>
      <c r="C17" s="175"/>
      <c r="D17" s="175"/>
      <c r="E17" s="175"/>
      <c r="F17" s="175"/>
      <c r="G17" s="175"/>
      <c r="H17" s="175"/>
      <c r="I17" s="175"/>
      <c r="J17" s="41"/>
    </row>
    <row r="18" spans="1:12" s="3" customFormat="1" ht="70.95" customHeight="1">
      <c r="A18" s="14" t="s">
        <v>18</v>
      </c>
      <c r="B18" s="14" t="s">
        <v>19</v>
      </c>
      <c r="C18" s="15" t="s">
        <v>20</v>
      </c>
      <c r="D18" s="16" t="s">
        <v>21</v>
      </c>
      <c r="E18" s="16"/>
      <c r="F18" s="16" t="s">
        <v>22</v>
      </c>
      <c r="G18" s="16" t="s">
        <v>23</v>
      </c>
      <c r="H18" s="16" t="s">
        <v>24</v>
      </c>
      <c r="I18" s="42" t="s">
        <v>25</v>
      </c>
      <c r="J18" s="42" t="s">
        <v>26</v>
      </c>
    </row>
    <row r="19" spans="1:12" s="3" customFormat="1" ht="97.95" customHeight="1">
      <c r="A19" s="17" t="s">
        <v>124</v>
      </c>
      <c r="B19" s="18">
        <v>1</v>
      </c>
      <c r="C19" s="19">
        <v>181</v>
      </c>
      <c r="D19" s="18">
        <v>2928</v>
      </c>
      <c r="E19" s="19">
        <f>J62</f>
        <v>867478.07975920022</v>
      </c>
      <c r="F19" s="19">
        <f>J65</f>
        <v>173495.61595184007</v>
      </c>
      <c r="G19" s="19">
        <f>J68</f>
        <v>52048.684785552017</v>
      </c>
      <c r="H19" s="20">
        <v>0</v>
      </c>
      <c r="I19" s="20">
        <v>0</v>
      </c>
      <c r="J19" s="43">
        <v>1.0449999999999999</v>
      </c>
    </row>
    <row r="20" spans="1:12" ht="14.4" customHeight="1">
      <c r="A20" s="8" t="s">
        <v>27</v>
      </c>
    </row>
    <row r="21" spans="1:12" ht="32.25" customHeight="1">
      <c r="A21" s="86" t="s">
        <v>28</v>
      </c>
      <c r="B21" s="156" t="s">
        <v>29</v>
      </c>
      <c r="C21" s="157"/>
      <c r="D21" s="157"/>
      <c r="E21" s="158"/>
      <c r="F21" s="156" t="s">
        <v>30</v>
      </c>
      <c r="G21" s="157"/>
      <c r="H21" s="158"/>
      <c r="I21" s="86" t="s">
        <v>31</v>
      </c>
      <c r="J21" s="88" t="s">
        <v>168</v>
      </c>
    </row>
    <row r="22" spans="1:12" s="4" customFormat="1" ht="29.25" customHeight="1">
      <c r="A22" s="85" t="s">
        <v>32</v>
      </c>
      <c r="B22" s="144" t="s">
        <v>33</v>
      </c>
      <c r="C22" s="176"/>
      <c r="D22" s="176"/>
      <c r="E22" s="177"/>
      <c r="F22" s="142"/>
      <c r="G22" s="178"/>
      <c r="H22" s="179"/>
      <c r="I22" s="80" t="s">
        <v>34</v>
      </c>
      <c r="J22" s="80">
        <v>1</v>
      </c>
    </row>
    <row r="23" spans="1:12" s="4" customFormat="1" ht="29.25" hidden="1" customHeight="1">
      <c r="A23" s="85" t="s">
        <v>35</v>
      </c>
      <c r="B23" s="144" t="s">
        <v>36</v>
      </c>
      <c r="C23" s="176"/>
      <c r="D23" s="176"/>
      <c r="E23" s="177"/>
      <c r="F23" s="142"/>
      <c r="G23" s="178"/>
      <c r="H23" s="179"/>
      <c r="I23" s="80" t="s">
        <v>34</v>
      </c>
      <c r="J23" s="45"/>
    </row>
    <row r="24" spans="1:12" ht="41.4" customHeight="1">
      <c r="A24" s="85" t="s">
        <v>37</v>
      </c>
      <c r="B24" s="144" t="s">
        <v>38</v>
      </c>
      <c r="C24" s="176"/>
      <c r="D24" s="176"/>
      <c r="E24" s="177"/>
      <c r="F24" s="205" t="s">
        <v>162</v>
      </c>
      <c r="G24" s="166"/>
      <c r="H24" s="167"/>
      <c r="I24" s="80" t="s">
        <v>40</v>
      </c>
      <c r="J24" s="46">
        <v>27093</v>
      </c>
      <c r="L24" s="47"/>
    </row>
    <row r="25" spans="1:12" ht="48.6" customHeight="1">
      <c r="A25" s="23" t="s">
        <v>41</v>
      </c>
      <c r="B25" s="171" t="s">
        <v>42</v>
      </c>
      <c r="C25" s="172"/>
      <c r="D25" s="172"/>
      <c r="E25" s="173"/>
      <c r="F25" s="205" t="s">
        <v>145</v>
      </c>
      <c r="G25" s="166"/>
      <c r="H25" s="167"/>
      <c r="I25" s="80" t="s">
        <v>43</v>
      </c>
      <c r="J25" s="48">
        <v>104.5</v>
      </c>
    </row>
    <row r="26" spans="1:12" ht="14.4" customHeight="1">
      <c r="A26" s="85" t="s">
        <v>44</v>
      </c>
      <c r="B26" s="162" t="s">
        <v>45</v>
      </c>
      <c r="C26" s="163"/>
      <c r="D26" s="163"/>
      <c r="E26" s="164"/>
      <c r="F26" s="162" t="s">
        <v>46</v>
      </c>
      <c r="G26" s="163"/>
      <c r="H26" s="164"/>
      <c r="I26" s="80" t="s">
        <v>43</v>
      </c>
      <c r="J26" s="80">
        <v>22</v>
      </c>
    </row>
    <row r="27" spans="1:12" ht="13.95" customHeight="1">
      <c r="A27" s="85" t="s">
        <v>47</v>
      </c>
      <c r="B27" s="162" t="s">
        <v>48</v>
      </c>
      <c r="C27" s="163"/>
      <c r="D27" s="163"/>
      <c r="E27" s="164"/>
      <c r="F27" s="162" t="s">
        <v>46</v>
      </c>
      <c r="G27" s="163"/>
      <c r="H27" s="164"/>
      <c r="I27" s="80" t="s">
        <v>43</v>
      </c>
      <c r="J27" s="80">
        <v>30.2</v>
      </c>
    </row>
    <row r="28" spans="1:12" ht="30" customHeight="1">
      <c r="A28" s="23" t="s">
        <v>49</v>
      </c>
      <c r="B28" s="162" t="s">
        <v>50</v>
      </c>
      <c r="C28" s="163"/>
      <c r="D28" s="163"/>
      <c r="E28" s="164"/>
      <c r="F28" s="165" t="s">
        <v>51</v>
      </c>
      <c r="G28" s="166"/>
      <c r="H28" s="167"/>
      <c r="I28" s="80" t="s">
        <v>52</v>
      </c>
      <c r="J28" s="80">
        <f>J29+J30+J31+J32</f>
        <v>1.1500000000000001</v>
      </c>
    </row>
    <row r="29" spans="1:12" ht="33" customHeight="1">
      <c r="A29" s="23" t="s">
        <v>53</v>
      </c>
      <c r="B29" s="162" t="s">
        <v>50</v>
      </c>
      <c r="C29" s="163"/>
      <c r="D29" s="163"/>
      <c r="E29" s="164"/>
      <c r="F29" s="165" t="s">
        <v>54</v>
      </c>
      <c r="G29" s="166"/>
      <c r="H29" s="167"/>
      <c r="I29" s="80" t="s">
        <v>52</v>
      </c>
      <c r="J29" s="80">
        <v>1</v>
      </c>
    </row>
    <row r="30" spans="1:12" ht="46.95" customHeight="1">
      <c r="A30" s="23" t="s">
        <v>55</v>
      </c>
      <c r="B30" s="162" t="s">
        <v>50</v>
      </c>
      <c r="C30" s="163"/>
      <c r="D30" s="163"/>
      <c r="E30" s="164"/>
      <c r="F30" s="165" t="s">
        <v>56</v>
      </c>
      <c r="G30" s="166"/>
      <c r="H30" s="167"/>
      <c r="I30" s="80" t="s">
        <v>52</v>
      </c>
      <c r="J30" s="80">
        <v>0.05</v>
      </c>
    </row>
    <row r="31" spans="1:12" ht="45.75" customHeight="1">
      <c r="A31" s="23" t="s">
        <v>57</v>
      </c>
      <c r="B31" s="162" t="s">
        <v>50</v>
      </c>
      <c r="C31" s="163"/>
      <c r="D31" s="163"/>
      <c r="E31" s="164"/>
      <c r="F31" s="165" t="s">
        <v>58</v>
      </c>
      <c r="G31" s="166"/>
      <c r="H31" s="167"/>
      <c r="I31" s="80" t="s">
        <v>52</v>
      </c>
      <c r="J31" s="80">
        <v>0</v>
      </c>
    </row>
    <row r="32" spans="1:12" ht="50.4" customHeight="1">
      <c r="A32" s="23" t="s">
        <v>57</v>
      </c>
      <c r="B32" s="162" t="s">
        <v>50</v>
      </c>
      <c r="C32" s="163"/>
      <c r="D32" s="163"/>
      <c r="E32" s="164"/>
      <c r="F32" s="165" t="s">
        <v>59</v>
      </c>
      <c r="G32" s="166"/>
      <c r="H32" s="167"/>
      <c r="I32" s="80" t="s">
        <v>52</v>
      </c>
      <c r="J32" s="80">
        <v>0.1</v>
      </c>
    </row>
    <row r="33" spans="1:10" ht="30" hidden="1" customHeight="1">
      <c r="A33" s="23" t="s">
        <v>7</v>
      </c>
      <c r="B33" s="162" t="s">
        <v>50</v>
      </c>
      <c r="C33" s="163"/>
      <c r="D33" s="163"/>
      <c r="E33" s="164"/>
      <c r="F33" s="165" t="s">
        <v>60</v>
      </c>
      <c r="G33" s="166"/>
      <c r="H33" s="167"/>
      <c r="I33" s="80" t="s">
        <v>52</v>
      </c>
      <c r="J33" s="80">
        <f>1.67+0.35</f>
        <v>2.02</v>
      </c>
    </row>
    <row r="34" spans="1:10" ht="33" hidden="1" customHeight="1">
      <c r="A34" s="23" t="s">
        <v>53</v>
      </c>
      <c r="B34" s="162" t="s">
        <v>50</v>
      </c>
      <c r="C34" s="163"/>
      <c r="D34" s="163"/>
      <c r="E34" s="164"/>
      <c r="F34" s="165" t="s">
        <v>61</v>
      </c>
      <c r="G34" s="166"/>
      <c r="H34" s="167"/>
      <c r="I34" s="80" t="s">
        <v>52</v>
      </c>
      <c r="J34" s="46">
        <f>2-(0.0417*8)</f>
        <v>1.6663999999999999</v>
      </c>
    </row>
    <row r="35" spans="1:10" ht="28.5" hidden="1" customHeight="1">
      <c r="A35" s="23" t="s">
        <v>55</v>
      </c>
      <c r="B35" s="162" t="s">
        <v>50</v>
      </c>
      <c r="C35" s="163"/>
      <c r="D35" s="163"/>
      <c r="E35" s="164"/>
      <c r="F35" s="165" t="s">
        <v>62</v>
      </c>
      <c r="G35" s="166"/>
      <c r="H35" s="167"/>
      <c r="I35" s="80" t="s">
        <v>52</v>
      </c>
      <c r="J35" s="80">
        <v>0</v>
      </c>
    </row>
    <row r="36" spans="1:10" ht="45.75" hidden="1" customHeight="1">
      <c r="A36" s="23" t="s">
        <v>57</v>
      </c>
      <c r="B36" s="162" t="s">
        <v>50</v>
      </c>
      <c r="C36" s="163"/>
      <c r="D36" s="163"/>
      <c r="E36" s="164"/>
      <c r="F36" s="165" t="s">
        <v>63</v>
      </c>
      <c r="G36" s="166"/>
      <c r="H36" s="167"/>
      <c r="I36" s="80" t="s">
        <v>52</v>
      </c>
      <c r="J36" s="80">
        <v>0.3</v>
      </c>
    </row>
    <row r="37" spans="1:10" ht="45.75" hidden="1" customHeight="1">
      <c r="A37" s="23" t="s">
        <v>57</v>
      </c>
      <c r="B37" s="153" t="s">
        <v>50</v>
      </c>
      <c r="C37" s="153"/>
      <c r="D37" s="153"/>
      <c r="E37" s="153"/>
      <c r="F37" s="168" t="s">
        <v>64</v>
      </c>
      <c r="G37" s="169"/>
      <c r="H37" s="169"/>
      <c r="I37" s="80" t="s">
        <v>52</v>
      </c>
      <c r="J37" s="80">
        <v>0.1</v>
      </c>
    </row>
    <row r="38" spans="1:10" ht="29.25" customHeight="1">
      <c r="A38" s="85" t="s">
        <v>21</v>
      </c>
      <c r="B38" s="153" t="s">
        <v>65</v>
      </c>
      <c r="C38" s="153"/>
      <c r="D38" s="153"/>
      <c r="E38" s="153"/>
      <c r="F38" s="204" t="s">
        <v>177</v>
      </c>
      <c r="G38" s="170"/>
      <c r="H38" s="170"/>
      <c r="I38" s="48" t="s">
        <v>66</v>
      </c>
      <c r="J38" s="48">
        <v>2928</v>
      </c>
    </row>
    <row r="39" spans="1:10" ht="45" hidden="1" customHeight="1">
      <c r="A39" s="85" t="s">
        <v>67</v>
      </c>
      <c r="B39" s="153" t="s">
        <v>65</v>
      </c>
      <c r="C39" s="153"/>
      <c r="D39" s="153"/>
      <c r="E39" s="153"/>
      <c r="F39" s="170" t="s">
        <v>68</v>
      </c>
      <c r="G39" s="170"/>
      <c r="H39" s="170"/>
      <c r="I39" s="48" t="s">
        <v>66</v>
      </c>
      <c r="J39" s="48">
        <v>1472</v>
      </c>
    </row>
    <row r="40" spans="1:10" ht="39" customHeight="1">
      <c r="A40" s="85" t="s">
        <v>69</v>
      </c>
      <c r="B40" s="153" t="s">
        <v>70</v>
      </c>
      <c r="C40" s="153"/>
      <c r="D40" s="153"/>
      <c r="E40" s="153"/>
      <c r="F40" s="203" t="s">
        <v>163</v>
      </c>
      <c r="G40" s="154"/>
      <c r="H40" s="154"/>
      <c r="I40" s="48" t="s">
        <v>66</v>
      </c>
      <c r="J40" s="80">
        <v>164.3</v>
      </c>
    </row>
    <row r="42" spans="1:10">
      <c r="A42" s="8" t="s">
        <v>71</v>
      </c>
    </row>
    <row r="45" spans="1:10" ht="27.6">
      <c r="A45" s="24" t="s">
        <v>72</v>
      </c>
      <c r="B45" s="155" t="s">
        <v>29</v>
      </c>
      <c r="C45" s="155"/>
      <c r="D45" s="155"/>
      <c r="E45" s="155" t="s">
        <v>73</v>
      </c>
      <c r="F45" s="155"/>
      <c r="G45" s="156" t="s">
        <v>74</v>
      </c>
      <c r="H45" s="157"/>
      <c r="I45" s="158"/>
      <c r="J45" s="88" t="s">
        <v>165</v>
      </c>
    </row>
    <row r="46" spans="1:10" ht="40.200000000000003" customHeight="1">
      <c r="A46" s="84" t="s">
        <v>75</v>
      </c>
      <c r="B46" s="124" t="s">
        <v>76</v>
      </c>
      <c r="C46" s="94"/>
      <c r="D46" s="94"/>
      <c r="E46" s="133" t="s">
        <v>77</v>
      </c>
      <c r="F46" s="133"/>
      <c r="G46" s="201" t="s">
        <v>164</v>
      </c>
      <c r="H46" s="160"/>
      <c r="I46" s="161"/>
      <c r="J46" s="78">
        <v>164.3</v>
      </c>
    </row>
    <row r="47" spans="1:10" ht="32.4" customHeight="1">
      <c r="A47" s="94" t="s">
        <v>78</v>
      </c>
      <c r="B47" s="100" t="s">
        <v>79</v>
      </c>
      <c r="C47" s="101"/>
      <c r="D47" s="102"/>
      <c r="E47" s="109" t="s">
        <v>80</v>
      </c>
      <c r="F47" s="110"/>
      <c r="G47" s="202" t="s">
        <v>170</v>
      </c>
      <c r="H47" s="116"/>
      <c r="I47" s="117"/>
      <c r="J47" s="95">
        <f>(J46*0.22)/3</f>
        <v>12.048666666666668</v>
      </c>
    </row>
    <row r="48" spans="1:10" ht="30" customHeight="1">
      <c r="A48" s="94"/>
      <c r="B48" s="103"/>
      <c r="C48" s="104"/>
      <c r="D48" s="105"/>
      <c r="E48" s="111"/>
      <c r="F48" s="112"/>
      <c r="G48" s="118"/>
      <c r="H48" s="119"/>
      <c r="I48" s="120"/>
      <c r="J48" s="96"/>
    </row>
    <row r="49" spans="1:10" ht="42.75" customHeight="1">
      <c r="A49" s="94"/>
      <c r="B49" s="103"/>
      <c r="C49" s="104"/>
      <c r="D49" s="105"/>
      <c r="E49" s="111"/>
      <c r="F49" s="112"/>
      <c r="G49" s="118"/>
      <c r="H49" s="119"/>
      <c r="I49" s="120"/>
      <c r="J49" s="96"/>
    </row>
    <row r="50" spans="1:10" ht="76.95" hidden="1" customHeight="1">
      <c r="A50" s="94"/>
      <c r="B50" s="103"/>
      <c r="C50" s="104"/>
      <c r="D50" s="105"/>
      <c r="E50" s="111"/>
      <c r="F50" s="112"/>
      <c r="G50" s="118"/>
      <c r="H50" s="119"/>
      <c r="I50" s="120"/>
      <c r="J50" s="96"/>
    </row>
    <row r="51" spans="1:10" ht="105" hidden="1" customHeight="1">
      <c r="A51" s="94"/>
      <c r="B51" s="103"/>
      <c r="C51" s="104"/>
      <c r="D51" s="105"/>
      <c r="E51" s="111"/>
      <c r="F51" s="112"/>
      <c r="G51" s="118"/>
      <c r="H51" s="119"/>
      <c r="I51" s="120"/>
      <c r="J51" s="96"/>
    </row>
    <row r="52" spans="1:10" ht="3" hidden="1" customHeight="1">
      <c r="A52" s="94"/>
      <c r="B52" s="103"/>
      <c r="C52" s="104"/>
      <c r="D52" s="105"/>
      <c r="E52" s="111"/>
      <c r="F52" s="112"/>
      <c r="G52" s="136"/>
      <c r="H52" s="137"/>
      <c r="I52" s="138"/>
      <c r="J52" s="96"/>
    </row>
    <row r="53" spans="1:10" ht="27" hidden="1" customHeight="1">
      <c r="A53" s="94"/>
      <c r="B53" s="103"/>
      <c r="C53" s="104"/>
      <c r="D53" s="105"/>
      <c r="E53" s="111"/>
      <c r="F53" s="112"/>
      <c r="G53" s="136"/>
      <c r="H53" s="137"/>
      <c r="I53" s="138"/>
      <c r="J53" s="96"/>
    </row>
    <row r="54" spans="1:10" ht="61.5" hidden="1" customHeight="1">
      <c r="A54" s="94"/>
      <c r="B54" s="106"/>
      <c r="C54" s="107"/>
      <c r="D54" s="108"/>
      <c r="E54" s="113"/>
      <c r="F54" s="114"/>
      <c r="G54" s="139"/>
      <c r="H54" s="140"/>
      <c r="I54" s="141"/>
      <c r="J54" s="97"/>
    </row>
    <row r="55" spans="1:10" s="5" customFormat="1" ht="63" customHeight="1">
      <c r="A55" s="80" t="s">
        <v>81</v>
      </c>
      <c r="B55" s="121" t="s">
        <v>82</v>
      </c>
      <c r="C55" s="129"/>
      <c r="D55" s="130"/>
      <c r="E55" s="142" t="s">
        <v>83</v>
      </c>
      <c r="F55" s="143"/>
      <c r="G55" s="200" t="s">
        <v>166</v>
      </c>
      <c r="H55" s="145"/>
      <c r="I55" s="146"/>
      <c r="J55" s="81">
        <v>6.3</v>
      </c>
    </row>
    <row r="56" spans="1:10" ht="45" hidden="1" customHeight="1">
      <c r="A56" s="94" t="s">
        <v>84</v>
      </c>
      <c r="B56" s="100" t="s">
        <v>85</v>
      </c>
      <c r="C56" s="101"/>
      <c r="D56" s="102"/>
      <c r="E56" s="109" t="s">
        <v>86</v>
      </c>
      <c r="F56" s="110"/>
      <c r="G56" s="147" t="s">
        <v>87</v>
      </c>
      <c r="H56" s="148"/>
      <c r="I56" s="148"/>
      <c r="J56" s="98">
        <v>40.51</v>
      </c>
    </row>
    <row r="57" spans="1:10" ht="30.75" hidden="1" customHeight="1">
      <c r="A57" s="94"/>
      <c r="B57" s="103"/>
      <c r="C57" s="104"/>
      <c r="D57" s="105"/>
      <c r="E57" s="111"/>
      <c r="F57" s="112"/>
      <c r="G57" s="149" t="s">
        <v>88</v>
      </c>
      <c r="H57" s="150"/>
      <c r="I57" s="151"/>
      <c r="J57" s="99"/>
    </row>
    <row r="58" spans="1:10" ht="15" customHeight="1">
      <c r="A58" s="84" t="s">
        <v>89</v>
      </c>
      <c r="B58" s="131" t="s">
        <v>90</v>
      </c>
      <c r="C58" s="131"/>
      <c r="D58" s="132"/>
      <c r="E58" s="133" t="s">
        <v>91</v>
      </c>
      <c r="F58" s="133"/>
      <c r="G58" s="198" t="s">
        <v>171</v>
      </c>
      <c r="H58" s="135"/>
      <c r="I58" s="152"/>
      <c r="J58" s="50">
        <f>(J46+J47+J55)/12</f>
        <v>15.220722222222223</v>
      </c>
    </row>
    <row r="59" spans="1:10" ht="30" customHeight="1">
      <c r="A59" s="84" t="s">
        <v>92</v>
      </c>
      <c r="B59" s="131" t="s">
        <v>93</v>
      </c>
      <c r="C59" s="131"/>
      <c r="D59" s="132"/>
      <c r="E59" s="133" t="s">
        <v>94</v>
      </c>
      <c r="F59" s="133"/>
      <c r="G59" s="198" t="s">
        <v>172</v>
      </c>
      <c r="H59" s="135"/>
      <c r="I59" s="135"/>
      <c r="J59" s="50">
        <f>(J46+J47+J55+J58)*30.2%</f>
        <v>59.756555444444452</v>
      </c>
    </row>
    <row r="60" spans="1:10" hidden="1">
      <c r="A60" s="27" t="s">
        <v>95</v>
      </c>
      <c r="B60" s="2"/>
      <c r="C60" s="2"/>
      <c r="D60" s="2"/>
      <c r="G60" s="28" t="s">
        <v>96</v>
      </c>
      <c r="H60" s="29">
        <f>(125.31+8.35+40.51+14.51+58.98)*J33</f>
        <v>500.27319999999992</v>
      </c>
      <c r="I60" s="51" t="s">
        <v>97</v>
      </c>
      <c r="J60" s="50">
        <f>(J47+J48+J56+J59)*0.302</f>
        <v>33.919197077555559</v>
      </c>
    </row>
    <row r="61" spans="1:10" ht="29.4" customHeight="1">
      <c r="A61" s="84" t="s">
        <v>20</v>
      </c>
      <c r="B61" s="131" t="s">
        <v>98</v>
      </c>
      <c r="C61" s="131"/>
      <c r="D61" s="132"/>
      <c r="E61" s="133" t="s">
        <v>99</v>
      </c>
      <c r="F61" s="133"/>
      <c r="G61" s="198" t="s">
        <v>173</v>
      </c>
      <c r="H61" s="135"/>
      <c r="I61" s="135"/>
      <c r="J61" s="50">
        <f>(J46+J47+J55+J58+J59)*1.15</f>
        <v>296.26983598333339</v>
      </c>
    </row>
    <row r="62" spans="1:10" ht="33" customHeight="1">
      <c r="A62" s="30" t="s">
        <v>100</v>
      </c>
      <c r="B62" s="199" t="s">
        <v>167</v>
      </c>
      <c r="C62" s="131"/>
      <c r="D62" s="132"/>
      <c r="E62" s="133" t="s">
        <v>101</v>
      </c>
      <c r="F62" s="133"/>
      <c r="G62" s="198" t="s">
        <v>178</v>
      </c>
      <c r="H62" s="135"/>
      <c r="I62" s="135"/>
      <c r="J62" s="52">
        <f>J38*J61</f>
        <v>867478.07975920022</v>
      </c>
    </row>
    <row r="63" spans="1:10" s="5" customFormat="1" ht="13.2" customHeight="1">
      <c r="A63" s="31"/>
      <c r="B63" s="83"/>
      <c r="C63" s="83"/>
      <c r="D63" s="83"/>
      <c r="G63" s="33"/>
      <c r="H63" s="34"/>
      <c r="J63" s="53"/>
    </row>
    <row r="64" spans="1:10" ht="15.6" customHeight="1">
      <c r="A64" s="127" t="s">
        <v>102</v>
      </c>
      <c r="B64" s="128"/>
      <c r="C64" s="128"/>
      <c r="D64" s="128"/>
      <c r="E64" s="83"/>
      <c r="G64" s="33"/>
      <c r="H64" s="36"/>
      <c r="J64" s="54"/>
    </row>
    <row r="65" spans="1:11" ht="49.95" customHeight="1">
      <c r="A65" s="86" t="s">
        <v>22</v>
      </c>
      <c r="B65" s="121" t="s">
        <v>103</v>
      </c>
      <c r="C65" s="129"/>
      <c r="D65" s="130"/>
      <c r="E65" s="94" t="s">
        <v>104</v>
      </c>
      <c r="F65" s="94"/>
      <c r="G65" s="197" t="s">
        <v>179</v>
      </c>
      <c r="H65" s="124"/>
      <c r="I65" s="124"/>
      <c r="J65" s="46">
        <f>(J61*J38)*0.2</f>
        <v>173495.61595184007</v>
      </c>
    </row>
    <row r="66" spans="1:11" ht="25.95" customHeight="1">
      <c r="A66" s="55" t="s">
        <v>105</v>
      </c>
      <c r="B66" s="121" t="s">
        <v>103</v>
      </c>
      <c r="C66" s="122"/>
      <c r="D66" s="123"/>
      <c r="E66" s="94" t="s">
        <v>106</v>
      </c>
      <c r="F66" s="94"/>
      <c r="G66" s="197" t="s">
        <v>174</v>
      </c>
      <c r="H66" s="124"/>
      <c r="I66" s="124"/>
      <c r="J66" s="46">
        <f>J61*0.2</f>
        <v>59.253967196666679</v>
      </c>
    </row>
    <row r="67" spans="1:11" ht="19.95" customHeight="1">
      <c r="A67" s="82" t="s">
        <v>107</v>
      </c>
      <c r="B67" s="83"/>
      <c r="C67" s="83"/>
      <c r="D67" s="83"/>
      <c r="E67" s="83"/>
      <c r="F67" s="5"/>
      <c r="G67" s="33"/>
      <c r="H67" s="34"/>
    </row>
    <row r="68" spans="1:11" ht="31.2" customHeight="1">
      <c r="A68" s="56" t="s">
        <v>23</v>
      </c>
      <c r="B68" s="89" t="s">
        <v>108</v>
      </c>
      <c r="C68" s="89"/>
      <c r="D68" s="89"/>
      <c r="E68" s="89" t="s">
        <v>109</v>
      </c>
      <c r="F68" s="89"/>
      <c r="G68" s="196" t="s">
        <v>180</v>
      </c>
      <c r="H68" s="89"/>
      <c r="I68" s="89"/>
      <c r="J68" s="65">
        <f>((J61*J38)+J65)*0.05</f>
        <v>52048.684785552017</v>
      </c>
      <c r="K68" s="36"/>
    </row>
    <row r="69" spans="1:11" ht="25.95" customHeight="1">
      <c r="A69" s="55" t="s">
        <v>110</v>
      </c>
      <c r="B69" s="121" t="s">
        <v>108</v>
      </c>
      <c r="C69" s="122"/>
      <c r="D69" s="123"/>
      <c r="E69" s="94" t="s">
        <v>111</v>
      </c>
      <c r="F69" s="94"/>
      <c r="G69" s="197" t="s">
        <v>175</v>
      </c>
      <c r="H69" s="124"/>
      <c r="I69" s="124"/>
      <c r="J69" s="46">
        <f>(J61+J66)*0.05</f>
        <v>17.776190159000006</v>
      </c>
    </row>
    <row r="70" spans="1:11" ht="10.199999999999999" customHeight="1">
      <c r="A70" s="57"/>
      <c r="B70" s="58"/>
      <c r="C70" s="58"/>
      <c r="D70" s="58"/>
      <c r="E70" s="59"/>
      <c r="F70" s="59"/>
      <c r="G70" s="58"/>
      <c r="H70" s="58"/>
      <c r="I70" s="58"/>
      <c r="J70" s="66"/>
    </row>
    <row r="71" spans="1:11" ht="14.4" customHeight="1">
      <c r="A71" s="57" t="s">
        <v>112</v>
      </c>
      <c r="B71" s="58"/>
      <c r="C71" s="60" t="s">
        <v>113</v>
      </c>
      <c r="D71" s="58"/>
      <c r="E71" s="59"/>
      <c r="F71" s="59"/>
      <c r="G71" s="58"/>
      <c r="H71" s="58"/>
      <c r="I71" s="58"/>
      <c r="J71" s="66"/>
    </row>
    <row r="72" spans="1:11" ht="31.2" customHeight="1">
      <c r="A72" s="56" t="s">
        <v>44</v>
      </c>
      <c r="B72" s="125">
        <v>0.2</v>
      </c>
      <c r="C72" s="89"/>
      <c r="D72" s="89"/>
      <c r="E72" s="89" t="s">
        <v>114</v>
      </c>
      <c r="F72" s="89"/>
      <c r="G72" s="196" t="s">
        <v>181</v>
      </c>
      <c r="H72" s="89"/>
      <c r="I72" s="89"/>
      <c r="J72" s="65">
        <f>((J61*J38)+J65+J68)*0.2</f>
        <v>218604.47609931848</v>
      </c>
    </row>
    <row r="73" spans="1:11" ht="25.95" customHeight="1">
      <c r="A73" s="55" t="s">
        <v>115</v>
      </c>
      <c r="B73" s="126">
        <v>0.2</v>
      </c>
      <c r="C73" s="122"/>
      <c r="D73" s="123"/>
      <c r="E73" s="89" t="s">
        <v>116</v>
      </c>
      <c r="F73" s="89"/>
      <c r="G73" s="196" t="s">
        <v>176</v>
      </c>
      <c r="H73" s="89"/>
      <c r="I73" s="89"/>
      <c r="J73" s="46">
        <f>(J61+J66+J69)*0.2</f>
        <v>74.659998667800025</v>
      </c>
    </row>
    <row r="74" spans="1:11" ht="12.6" customHeight="1">
      <c r="A74" s="9"/>
    </row>
    <row r="75" spans="1:11" ht="12.6" customHeight="1">
      <c r="A75" s="61"/>
      <c r="B75" s="62"/>
      <c r="C75" s="62"/>
      <c r="D75" s="62"/>
      <c r="E75" s="62"/>
      <c r="F75" s="62"/>
      <c r="G75" s="6"/>
      <c r="H75" s="6"/>
    </row>
    <row r="76" spans="1:11" hidden="1">
      <c r="A76" s="63"/>
      <c r="B76" s="6"/>
      <c r="C76" s="6"/>
      <c r="D76" s="6"/>
      <c r="E76" s="6"/>
      <c r="F76" s="6"/>
      <c r="G76" s="6"/>
      <c r="H76" s="6"/>
      <c r="I76" s="6"/>
      <c r="J76" s="6"/>
    </row>
    <row r="77" spans="1:11" hidden="1">
      <c r="A77" s="63"/>
      <c r="B77" s="6"/>
      <c r="C77" s="6"/>
      <c r="D77" s="6"/>
      <c r="E77" s="6"/>
      <c r="F77" s="6"/>
      <c r="G77" s="6"/>
      <c r="H77" s="6"/>
      <c r="I77" s="6"/>
      <c r="J77" s="6"/>
    </row>
    <row r="78" spans="1:11" hidden="1">
      <c r="A78" s="63"/>
      <c r="B78" s="6"/>
      <c r="C78" s="6"/>
      <c r="D78" s="6"/>
      <c r="E78" s="6"/>
      <c r="F78" s="6"/>
      <c r="G78" s="6"/>
      <c r="H78" s="6"/>
      <c r="I78" s="6"/>
      <c r="J78" s="67"/>
    </row>
    <row r="79" spans="1:11" ht="313.2" customHeight="1">
      <c r="A79" s="56"/>
      <c r="B79" s="89" t="s">
        <v>182</v>
      </c>
      <c r="C79" s="90"/>
      <c r="D79" s="90"/>
      <c r="E79" s="90"/>
      <c r="F79" s="90"/>
      <c r="G79" s="90"/>
      <c r="H79" s="90"/>
      <c r="I79" s="90"/>
      <c r="J79" s="68"/>
    </row>
    <row r="81" spans="1:10" s="6" customFormat="1">
      <c r="A81" s="91"/>
      <c r="B81" s="91"/>
      <c r="C81" s="91"/>
      <c r="D81" s="91"/>
      <c r="E81" s="91"/>
      <c r="F81" s="91"/>
      <c r="G81" s="64"/>
    </row>
    <row r="82" spans="1:10" s="6" customFormat="1">
      <c r="J82" s="67"/>
    </row>
    <row r="83" spans="1:10" s="79" customFormat="1">
      <c r="A83" s="92"/>
      <c r="B83" s="92"/>
      <c r="C83" s="92"/>
      <c r="D83" s="92"/>
      <c r="E83" s="92"/>
      <c r="F83" s="92"/>
    </row>
    <row r="84" spans="1:10" s="6" customFormat="1">
      <c r="A84" s="93"/>
      <c r="B84" s="93"/>
    </row>
    <row r="85" spans="1:10" s="6" customFormat="1"/>
  </sheetData>
  <mergeCells count="119">
    <mergeCell ref="I1:J1"/>
    <mergeCell ref="I2:J2"/>
    <mergeCell ref="I3:J3"/>
    <mergeCell ref="I4:J4"/>
    <mergeCell ref="I5:J5"/>
    <mergeCell ref="I6:J6"/>
    <mergeCell ref="A14:B14"/>
    <mergeCell ref="C14:D14"/>
    <mergeCell ref="E14:F14"/>
    <mergeCell ref="A15:I15"/>
    <mergeCell ref="A16:I16"/>
    <mergeCell ref="A17:I17"/>
    <mergeCell ref="A8:J8"/>
    <mergeCell ref="B9:J9"/>
    <mergeCell ref="B10:J10"/>
    <mergeCell ref="B12:F12"/>
    <mergeCell ref="A13:B13"/>
    <mergeCell ref="C13:D13"/>
    <mergeCell ref="E13:F13"/>
    <mergeCell ref="B24:E24"/>
    <mergeCell ref="F24:H24"/>
    <mergeCell ref="B25:E25"/>
    <mergeCell ref="F25:H25"/>
    <mergeCell ref="B26:E26"/>
    <mergeCell ref="F26:H26"/>
    <mergeCell ref="B21:E21"/>
    <mergeCell ref="F21:H21"/>
    <mergeCell ref="B22:E22"/>
    <mergeCell ref="F22:H22"/>
    <mergeCell ref="B23:E23"/>
    <mergeCell ref="F23:H23"/>
    <mergeCell ref="B30:E30"/>
    <mergeCell ref="F30:H30"/>
    <mergeCell ref="B31:E31"/>
    <mergeCell ref="F31:H31"/>
    <mergeCell ref="B32:E32"/>
    <mergeCell ref="F32:H32"/>
    <mergeCell ref="B27:E27"/>
    <mergeCell ref="F27:H27"/>
    <mergeCell ref="B28:E28"/>
    <mergeCell ref="F28:H28"/>
    <mergeCell ref="B29:E29"/>
    <mergeCell ref="F29:H29"/>
    <mergeCell ref="B36:E36"/>
    <mergeCell ref="F36:H36"/>
    <mergeCell ref="B37:E37"/>
    <mergeCell ref="F37:H37"/>
    <mergeCell ref="B38:E38"/>
    <mergeCell ref="F38:H38"/>
    <mergeCell ref="B33:E33"/>
    <mergeCell ref="F33:H33"/>
    <mergeCell ref="B34:E34"/>
    <mergeCell ref="F34:H34"/>
    <mergeCell ref="B35:E35"/>
    <mergeCell ref="F35:H35"/>
    <mergeCell ref="B46:D46"/>
    <mergeCell ref="E46:F46"/>
    <mergeCell ref="G46:I46"/>
    <mergeCell ref="A47:A54"/>
    <mergeCell ref="B47:D54"/>
    <mergeCell ref="E47:F54"/>
    <mergeCell ref="G47:I51"/>
    <mergeCell ref="B39:E39"/>
    <mergeCell ref="F39:H39"/>
    <mergeCell ref="B40:E40"/>
    <mergeCell ref="F40:H40"/>
    <mergeCell ref="B45:D45"/>
    <mergeCell ref="E45:F45"/>
    <mergeCell ref="G45:I45"/>
    <mergeCell ref="A56:A57"/>
    <mergeCell ref="B56:D57"/>
    <mergeCell ref="E56:F57"/>
    <mergeCell ref="G56:I56"/>
    <mergeCell ref="J56:J57"/>
    <mergeCell ref="G57:I57"/>
    <mergeCell ref="J47:J54"/>
    <mergeCell ref="G52:I52"/>
    <mergeCell ref="G53:I53"/>
    <mergeCell ref="G54:I54"/>
    <mergeCell ref="B55:D55"/>
    <mergeCell ref="E55:F55"/>
    <mergeCell ref="G55:I55"/>
    <mergeCell ref="B61:D61"/>
    <mergeCell ref="E61:F61"/>
    <mergeCell ref="G61:I61"/>
    <mergeCell ref="B62:D62"/>
    <mergeCell ref="E62:F62"/>
    <mergeCell ref="G62:I62"/>
    <mergeCell ref="B58:D58"/>
    <mergeCell ref="E58:F58"/>
    <mergeCell ref="G58:I58"/>
    <mergeCell ref="B59:D59"/>
    <mergeCell ref="E59:F59"/>
    <mergeCell ref="G59:I59"/>
    <mergeCell ref="B68:D68"/>
    <mergeCell ref="E68:F68"/>
    <mergeCell ref="G68:I68"/>
    <mergeCell ref="B69:D69"/>
    <mergeCell ref="E69:F69"/>
    <mergeCell ref="G69:I69"/>
    <mergeCell ref="A64:D64"/>
    <mergeCell ref="B65:D65"/>
    <mergeCell ref="E65:F65"/>
    <mergeCell ref="G65:I65"/>
    <mergeCell ref="B66:D66"/>
    <mergeCell ref="E66:F66"/>
    <mergeCell ref="G66:I66"/>
    <mergeCell ref="B79:I79"/>
    <mergeCell ref="A81:F81"/>
    <mergeCell ref="A83:B83"/>
    <mergeCell ref="C83:D83"/>
    <mergeCell ref="E83:F83"/>
    <mergeCell ref="A84:B84"/>
    <mergeCell ref="B72:D72"/>
    <mergeCell ref="E72:F72"/>
    <mergeCell ref="G72:I72"/>
    <mergeCell ref="B73:D73"/>
    <mergeCell ref="E73:F73"/>
    <mergeCell ref="G73:I73"/>
  </mergeCells>
  <pageMargins left="0.78740157480314998" right="0.15748031496063" top="0.196850393700787" bottom="0.196850393700787" header="0.31496062992126" footer="0.31496062992126"/>
  <pageSetup paperSize="9" scale="6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нмцк </vt:lpstr>
      <vt:lpstr>Лист1</vt:lpstr>
      <vt:lpstr>нмцк  (2)</vt:lpstr>
      <vt:lpstr>НМЦК 2026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Школа</cp:lastModifiedBy>
  <cp:lastPrinted>2025-12-03T08:07:22Z</cp:lastPrinted>
  <dcterms:created xsi:type="dcterms:W3CDTF">2022-11-08T13:25:00Z</dcterms:created>
  <dcterms:modified xsi:type="dcterms:W3CDTF">2026-08-27T19:44:19Z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83624226F8674455B1747ACC0B908033_12</vt:lpwstr>
  </property>
  <property fmtid="{D5CDD505-2E9C-101B-9397-08002B2CF9AE}" pid="3" name="KSOProductBuildVer">
    <vt:lpwstr>1049-12.2.0.13431</vt:lpwstr>
  </property>
</Properties>
</file>